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/>
  <mc:AlternateContent xmlns:mc="http://schemas.openxmlformats.org/markup-compatibility/2006">
    <mc:Choice Requires="x15">
      <x15ac:absPath xmlns:x15ac="http://schemas.microsoft.com/office/spreadsheetml/2010/11/ac" url="S:\CPL\1- CPL\9 - 2023\5 - PREGÕES\EM ANDAMENTO\PREGÃO 03-2023 - AUXILIAR ADMINISTRATIVO e COPEIRA\EDITAL E ANEXOS PUBLICADOS\"/>
    </mc:Choice>
  </mc:AlternateContent>
  <xr:revisionPtr revIDLastSave="0" documentId="13_ncr:1_{9CD7D28E-0312-4476-B25A-14B792D7C26C}" xr6:coauthVersionLast="47" xr6:coauthVersionMax="47" xr10:uidLastSave="{00000000-0000-0000-0000-000000000000}"/>
  <bookViews>
    <workbookView xWindow="28680" yWindow="-120" windowWidth="29040" windowHeight="15720" tabRatio="649" xr2:uid="{00000000-000D-0000-FFFF-FFFF00000000}"/>
  </bookViews>
  <sheets>
    <sheet name="Uniforme + Transport. + V. Alim" sheetId="18" r:id="rId1"/>
    <sheet name="EPITACIOLÂNDIA - AUX.ADMINISTR" sheetId="29" r:id="rId2"/>
    <sheet name="CRUZEIRO DO SUL - AUX.ADMINISTR" sheetId="28" r:id="rId3"/>
    <sheet name="RIO BRANCO - AUX.ADMINISTR" sheetId="20" r:id="rId4"/>
    <sheet name="RIO BRANCO - ENCAR. ADMINIST." sheetId="30" r:id="rId5"/>
    <sheet name="RESUMO DA PROPOSTA " sheetId="25" r:id="rId6"/>
  </sheets>
  <externalReferences>
    <externalReference r:id="rId7"/>
  </externalReferences>
  <definedNames>
    <definedName name="ARMAM.">[1]INSUMOS!$G$30</definedName>
    <definedName name="EQUIP">[1]INSUMOS!$G$45</definedName>
    <definedName name="UNIF">[1]INSUMOS!$G$21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1" i="29" l="1"/>
  <c r="C35" i="18"/>
  <c r="C33" i="18"/>
  <c r="D125" i="30"/>
  <c r="C118" i="30" s="1"/>
  <c r="D118" i="30" s="1"/>
  <c r="E95" i="30"/>
  <c r="E99" i="30" s="1"/>
  <c r="D89" i="30"/>
  <c r="D88" i="30"/>
  <c r="D87" i="30"/>
  <c r="D86" i="30"/>
  <c r="D85" i="30"/>
  <c r="D74" i="30"/>
  <c r="D72" i="30"/>
  <c r="D71" i="30"/>
  <c r="D52" i="30"/>
  <c r="D75" i="30" s="1"/>
  <c r="D37" i="30"/>
  <c r="D35" i="30"/>
  <c r="E25" i="30"/>
  <c r="E26" i="30" s="1"/>
  <c r="E30" i="30" s="1"/>
  <c r="E31" i="30" s="1"/>
  <c r="E25" i="20"/>
  <c r="E25" i="28"/>
  <c r="E26" i="28" s="1"/>
  <c r="E30" i="28" s="1"/>
  <c r="E31" i="28" s="1"/>
  <c r="E25" i="29"/>
  <c r="D125" i="29"/>
  <c r="C118" i="29" s="1"/>
  <c r="D118" i="29" s="1"/>
  <c r="E95" i="29"/>
  <c r="E99" i="29" s="1"/>
  <c r="D89" i="29"/>
  <c r="D88" i="29"/>
  <c r="D87" i="29"/>
  <c r="D86" i="29"/>
  <c r="D85" i="29"/>
  <c r="D74" i="29"/>
  <c r="D72" i="29"/>
  <c r="D52" i="29"/>
  <c r="D75" i="29" s="1"/>
  <c r="D35" i="29"/>
  <c r="D37" i="29" s="1"/>
  <c r="D125" i="28"/>
  <c r="C118" i="28" s="1"/>
  <c r="D118" i="28" s="1"/>
  <c r="E95" i="28"/>
  <c r="E99" i="28" s="1"/>
  <c r="D89" i="28"/>
  <c r="D88" i="28"/>
  <c r="D87" i="28"/>
  <c r="D86" i="28"/>
  <c r="D85" i="28"/>
  <c r="D74" i="28"/>
  <c r="D72" i="28"/>
  <c r="D71" i="28"/>
  <c r="D52" i="28"/>
  <c r="D75" i="28" s="1"/>
  <c r="D35" i="28"/>
  <c r="D37" i="28" s="1"/>
  <c r="E26" i="29" l="1"/>
  <c r="E30" i="29" s="1"/>
  <c r="E31" i="29" s="1"/>
  <c r="C36" i="18"/>
  <c r="E55" i="30" s="1"/>
  <c r="E78" i="30"/>
  <c r="E107" i="30"/>
  <c r="E57" i="30"/>
  <c r="E76" i="30"/>
  <c r="E36" i="30"/>
  <c r="E35" i="30"/>
  <c r="E73" i="30"/>
  <c r="E39" i="30"/>
  <c r="E130" i="30"/>
  <c r="E73" i="28"/>
  <c r="E39" i="28"/>
  <c r="E57" i="28"/>
  <c r="E78" i="28"/>
  <c r="E35" i="28"/>
  <c r="E107" i="28"/>
  <c r="E76" i="28"/>
  <c r="E130" i="28"/>
  <c r="E36" i="28"/>
  <c r="E6" i="18"/>
  <c r="F6" i="18" s="1"/>
  <c r="E76" i="29" l="1"/>
  <c r="E39" i="29"/>
  <c r="E36" i="29"/>
  <c r="E35" i="29"/>
  <c r="E107" i="29"/>
  <c r="E78" i="29"/>
  <c r="E57" i="29"/>
  <c r="E130" i="29"/>
  <c r="E73" i="29"/>
  <c r="E62" i="28"/>
  <c r="E67" i="28" s="1"/>
  <c r="E62" i="29"/>
  <c r="E67" i="29" s="1"/>
  <c r="E37" i="30"/>
  <c r="E38" i="30" s="1"/>
  <c r="E37" i="28"/>
  <c r="E38" i="28" s="1"/>
  <c r="E65" i="28" s="1"/>
  <c r="E7" i="18"/>
  <c r="F7" i="18" s="1"/>
  <c r="E8" i="18"/>
  <c r="F8" i="18" s="1"/>
  <c r="E9" i="18"/>
  <c r="F9" i="18" s="1"/>
  <c r="E10" i="18"/>
  <c r="F10" i="18" s="1"/>
  <c r="E11" i="18"/>
  <c r="F11" i="18" s="1"/>
  <c r="C25" i="18"/>
  <c r="E37" i="29" l="1"/>
  <c r="E38" i="29" s="1"/>
  <c r="E40" i="29" s="1"/>
  <c r="E41" i="29" s="1"/>
  <c r="E65" i="29"/>
  <c r="E40" i="28"/>
  <c r="E41" i="28" s="1"/>
  <c r="E51" i="28" s="1"/>
  <c r="E40" i="30"/>
  <c r="E41" i="30" s="1"/>
  <c r="E65" i="30"/>
  <c r="E47" i="29"/>
  <c r="E46" i="29"/>
  <c r="E44" i="29"/>
  <c r="E45" i="29"/>
  <c r="E51" i="29"/>
  <c r="E49" i="29"/>
  <c r="E48" i="29"/>
  <c r="E50" i="29"/>
  <c r="D125" i="20"/>
  <c r="C118" i="20" s="1"/>
  <c r="D118" i="20" s="1"/>
  <c r="E95" i="20"/>
  <c r="E99" i="20" s="1"/>
  <c r="D89" i="20"/>
  <c r="D88" i="20"/>
  <c r="D87" i="20"/>
  <c r="D86" i="20"/>
  <c r="D85" i="20"/>
  <c r="D74" i="20"/>
  <c r="D72" i="20"/>
  <c r="D71" i="20"/>
  <c r="D52" i="20"/>
  <c r="D75" i="20" s="1"/>
  <c r="D35" i="20"/>
  <c r="D37" i="20" s="1"/>
  <c r="E26" i="20"/>
  <c r="E46" i="28" l="1"/>
  <c r="E45" i="28"/>
  <c r="E48" i="28"/>
  <c r="E47" i="28"/>
  <c r="E49" i="28"/>
  <c r="E44" i="28"/>
  <c r="E50" i="28"/>
  <c r="E48" i="30"/>
  <c r="E47" i="30"/>
  <c r="E45" i="30"/>
  <c r="E44" i="30"/>
  <c r="E46" i="30"/>
  <c r="E51" i="30"/>
  <c r="E50" i="30"/>
  <c r="E49" i="30"/>
  <c r="E52" i="29"/>
  <c r="E66" i="29" s="1"/>
  <c r="E68" i="29" s="1"/>
  <c r="E30" i="20"/>
  <c r="E31" i="20" s="1"/>
  <c r="E57" i="20" s="1"/>
  <c r="E71" i="29" l="1"/>
  <c r="E74" i="29"/>
  <c r="E75" i="29" s="1"/>
  <c r="E52" i="28"/>
  <c r="E66" i="28" s="1"/>
  <c r="E68" i="28" s="1"/>
  <c r="E108" i="28" s="1"/>
  <c r="E52" i="30"/>
  <c r="E66" i="30" s="1"/>
  <c r="E131" i="29"/>
  <c r="E79" i="29"/>
  <c r="E108" i="29"/>
  <c r="E130" i="20"/>
  <c r="E36" i="20"/>
  <c r="E35" i="20"/>
  <c r="E107" i="20"/>
  <c r="E39" i="20"/>
  <c r="E78" i="20"/>
  <c r="E73" i="20"/>
  <c r="E76" i="20"/>
  <c r="E79" i="28" l="1"/>
  <c r="E74" i="28"/>
  <c r="E75" i="28" s="1"/>
  <c r="E71" i="28"/>
  <c r="E72" i="28" s="1"/>
  <c r="E77" i="28" s="1"/>
  <c r="E72" i="29"/>
  <c r="E77" i="29" s="1"/>
  <c r="E131" i="28"/>
  <c r="E37" i="20"/>
  <c r="E38" i="20" s="1"/>
  <c r="E65" i="20" s="1"/>
  <c r="E109" i="28" l="1"/>
  <c r="E132" i="28"/>
  <c r="E80" i="28"/>
  <c r="E81" i="28"/>
  <c r="E132" i="29"/>
  <c r="E109" i="29"/>
  <c r="E80" i="29"/>
  <c r="E81" i="29" s="1"/>
  <c r="E40" i="20"/>
  <c r="E41" i="20" s="1"/>
  <c r="E50" i="20" s="1"/>
  <c r="E87" i="28" l="1"/>
  <c r="E88" i="28"/>
  <c r="E90" i="28"/>
  <c r="E89" i="28"/>
  <c r="E85" i="28"/>
  <c r="E86" i="28"/>
  <c r="E87" i="29"/>
  <c r="E88" i="29"/>
  <c r="E85" i="29"/>
  <c r="E86" i="29"/>
  <c r="E90" i="29"/>
  <c r="E89" i="29"/>
  <c r="E49" i="20"/>
  <c r="E51" i="20"/>
  <c r="E48" i="20"/>
  <c r="E44" i="20"/>
  <c r="E47" i="20"/>
  <c r="E45" i="20"/>
  <c r="E46" i="20"/>
  <c r="E91" i="28" l="1"/>
  <c r="E98" i="28" s="1"/>
  <c r="E100" i="28" s="1"/>
  <c r="E101" i="28" s="1"/>
  <c r="E91" i="29"/>
  <c r="E98" i="29" s="1"/>
  <c r="E100" i="29" s="1"/>
  <c r="E101" i="29" s="1"/>
  <c r="E52" i="20"/>
  <c r="E66" i="20" s="1"/>
  <c r="C23" i="18"/>
  <c r="C26" i="18" s="1"/>
  <c r="E62" i="30" s="1"/>
  <c r="E67" i="30" s="1"/>
  <c r="E68" i="30" s="1"/>
  <c r="E71" i="30" l="1"/>
  <c r="E72" i="30" s="1"/>
  <c r="E74" i="30"/>
  <c r="E75" i="30" s="1"/>
  <c r="E133" i="28"/>
  <c r="E110" i="28"/>
  <c r="E133" i="29"/>
  <c r="E110" i="29"/>
  <c r="E79" i="30"/>
  <c r="E108" i="30"/>
  <c r="E131" i="30"/>
  <c r="F29" i="18"/>
  <c r="E55" i="20"/>
  <c r="E13" i="18"/>
  <c r="E77" i="30" l="1"/>
  <c r="E104" i="30"/>
  <c r="E106" i="30" s="1"/>
  <c r="E111" i="30" s="1"/>
  <c r="E12" i="18"/>
  <c r="E104" i="28"/>
  <c r="E106" i="28" s="1"/>
  <c r="E104" i="29"/>
  <c r="E106" i="29" s="1"/>
  <c r="E104" i="20"/>
  <c r="E62" i="20"/>
  <c r="E67" i="20" s="1"/>
  <c r="E68" i="20" s="1"/>
  <c r="E134" i="30" l="1"/>
  <c r="E132" i="30"/>
  <c r="E80" i="30"/>
  <c r="E81" i="30" s="1"/>
  <c r="E109" i="30"/>
  <c r="E74" i="20"/>
  <c r="E75" i="20" s="1"/>
  <c r="E71" i="20"/>
  <c r="E72" i="20" s="1"/>
  <c r="E77" i="20" s="1"/>
  <c r="E134" i="29"/>
  <c r="E135" i="29" s="1"/>
  <c r="E111" i="29"/>
  <c r="E112" i="29" s="1"/>
  <c r="E115" i="29" s="1"/>
  <c r="E111" i="28"/>
  <c r="E112" i="28" s="1"/>
  <c r="E134" i="28"/>
  <c r="E135" i="28" s="1"/>
  <c r="E131" i="20"/>
  <c r="E79" i="20"/>
  <c r="E108" i="20"/>
  <c r="E86" i="30" l="1"/>
  <c r="E88" i="30"/>
  <c r="E89" i="30"/>
  <c r="E85" i="30"/>
  <c r="E87" i="30"/>
  <c r="E90" i="30"/>
  <c r="E80" i="20"/>
  <c r="E81" i="20" s="1"/>
  <c r="E109" i="20"/>
  <c r="E132" i="20"/>
  <c r="E116" i="29"/>
  <c r="E117" i="29" s="1"/>
  <c r="E118" i="29" s="1"/>
  <c r="E115" i="28"/>
  <c r="E116" i="28" s="1"/>
  <c r="E117" i="28" s="1"/>
  <c r="E118" i="28" s="1"/>
  <c r="E106" i="20"/>
  <c r="E134" i="20" s="1"/>
  <c r="E91" i="30" l="1"/>
  <c r="E98" i="30" s="1"/>
  <c r="E100" i="30" s="1"/>
  <c r="E101" i="30" s="1"/>
  <c r="E89" i="20"/>
  <c r="E88" i="20"/>
  <c r="E85" i="20"/>
  <c r="E87" i="20"/>
  <c r="E91" i="20" s="1"/>
  <c r="E98" i="20" s="1"/>
  <c r="E100" i="20" s="1"/>
  <c r="E101" i="20" s="1"/>
  <c r="E110" i="20" s="1"/>
  <c r="E86" i="20"/>
  <c r="E90" i="20"/>
  <c r="E121" i="28"/>
  <c r="E124" i="28"/>
  <c r="E120" i="28"/>
  <c r="E121" i="29"/>
  <c r="E120" i="29"/>
  <c r="E124" i="29"/>
  <c r="E111" i="20"/>
  <c r="E110" i="30" l="1"/>
  <c r="E112" i="30" s="1"/>
  <c r="E115" i="30" s="1"/>
  <c r="E116" i="30" s="1"/>
  <c r="E117" i="30" s="1"/>
  <c r="E118" i="30" s="1"/>
  <c r="E133" i="30"/>
  <c r="E135" i="30" s="1"/>
  <c r="E125" i="29"/>
  <c r="E126" i="29" s="1"/>
  <c r="E127" i="29" s="1"/>
  <c r="E136" i="29" s="1"/>
  <c r="E137" i="29" s="1"/>
  <c r="E13" i="25" s="1"/>
  <c r="E125" i="28"/>
  <c r="E126" i="28" s="1"/>
  <c r="E127" i="28" s="1"/>
  <c r="E136" i="28" s="1"/>
  <c r="E137" i="28" s="1"/>
  <c r="E14" i="25" s="1"/>
  <c r="E133" i="20"/>
  <c r="E135" i="20" s="1"/>
  <c r="E112" i="20"/>
  <c r="E115" i="20" s="1"/>
  <c r="E116" i="20" s="1"/>
  <c r="E124" i="30" l="1"/>
  <c r="E120" i="30"/>
  <c r="E121" i="30"/>
  <c r="E117" i="20"/>
  <c r="E118" i="20" s="1"/>
  <c r="E120" i="20" s="1"/>
  <c r="E125" i="30" l="1"/>
  <c r="E126" i="30" s="1"/>
  <c r="E127" i="30" s="1"/>
  <c r="E136" i="30" s="1"/>
  <c r="E137" i="30" s="1"/>
  <c r="E16" i="25" s="1"/>
  <c r="F16" i="25" s="1"/>
  <c r="G16" i="25" s="1"/>
  <c r="F14" i="25"/>
  <c r="G14" i="25" s="1"/>
  <c r="E121" i="20"/>
  <c r="E124" i="20"/>
  <c r="F13" i="25" l="1"/>
  <c r="G13" i="25" s="1"/>
  <c r="E125" i="20"/>
  <c r="E126" i="20" s="1"/>
  <c r="E127" i="20" s="1"/>
  <c r="E136" i="20" s="1"/>
  <c r="E137" i="20" s="1"/>
  <c r="E15" i="25" s="1"/>
  <c r="F15" i="25" s="1"/>
  <c r="G15" i="25" s="1"/>
  <c r="F17" i="2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F26" authorId="0" shapeId="0" xr:uid="{BD4D90CC-35C7-4349-B056-98775EDC5D5E}">
      <text>
        <r>
          <rPr>
            <sz val="9"/>
            <color indexed="81"/>
            <rFont val="Segoe UI"/>
            <family val="2"/>
          </rPr>
          <t xml:space="preserve">Caso a empresa Inscrita no </t>
        </r>
        <r>
          <rPr>
            <b/>
            <sz val="9"/>
            <color indexed="81"/>
            <rFont val="Segoe UI"/>
            <family val="2"/>
          </rPr>
          <t>PAT - Programa de Alimentação do Trabalhador.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5FF92F9C-BDEB-45C3-B746-092371EB2318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9BEF83D3-E9FE-4065-AEC9-2C9D99509075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ED04DAC6-6842-469A-907A-E52CC1DE0031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574A9CD4-E5F2-4C55-A7F8-78D2A914A35A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0" shapeId="0" xr:uid="{0ACA8A70-447F-4913-92E8-0BCD00FAC19E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
O percentual encontrado será aplicado sobre o SOMATÓRIO DO MÓDULO 1 + MÓDULO 2 resultante da estatistica so longo de 12 meses de contrato. </t>
        </r>
      </text>
    </comment>
    <comment ref="D73" authorId="0" shapeId="0" xr:uid="{EB272C35-B8D3-4275-8262-4A323D184CBC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0" shapeId="0" xr:uid="{7CB8EFE8-8FE7-4F03-A745-9393F7CD99E9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0" shapeId="0" xr:uid="{A3370043-DBDE-4224-BDBA-64B0232D6CE0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0" shapeId="0" xr:uid="{86685D11-1170-49C3-A45A-0F58B2D0922E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0" shapeId="0" xr:uid="{4550918A-32E9-4562-9B50-06DF9F148B43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0" shapeId="0" xr:uid="{71B0423B-A25C-4667-AEF6-5CA0D0A3EE53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0" shapeId="0" xr:uid="{2A19EDE3-C22F-4ED7-AAEB-BB9955703413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0" shapeId="0" xr:uid="{9A1DDC18-F234-4C8B-9F7D-0E585B1A55B9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0" shapeId="0" xr:uid="{77FE5A57-A426-4F2D-9E9D-D4F22F53A19B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9663D716-1830-4383-8603-066F949196CA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A8767C40-2C71-4691-8922-5CC4A9211719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44A45C7F-0A93-4F46-8E95-5B50D7100175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0B42EC90-9592-4AC4-B017-AE34B6B5AF1F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0" shapeId="0" xr:uid="{A24A73EF-DC27-4D8B-81B0-FFF2DCC72C47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0" shapeId="0" xr:uid="{72AF45EC-309C-4E07-853C-CBDD1E2611FF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0" shapeId="0" xr:uid="{ADDA4C47-1D49-4D8A-B5F0-105A20DCC546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</t>
        </r>
      </text>
    </comment>
    <comment ref="D76" authorId="0" shapeId="0" xr:uid="{5F7D04DF-8EE8-4C3E-89F2-FC3387231DE6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0" shapeId="0" xr:uid="{072090CE-3C8E-47F5-A4A1-1913B68E4841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0" shapeId="0" xr:uid="{A852B15E-65DF-4822-8B55-AB0397CC3381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0" shapeId="0" xr:uid="{5B0FA431-E67A-402C-8E3C-0C7A3353103D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0" shapeId="0" xr:uid="{FCC1D835-80DF-48D9-AE30-587CF23574E9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0" shapeId="0" xr:uid="{4955802E-8329-4A48-9B1A-FB1089142795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0" shapeId="0" xr:uid="{C614A8F1-CB3A-4B58-B043-4AAE78CE30BD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FADBAC1E-8DEA-4AB8-BF91-D41C21FFBF20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2DA61AAF-EE98-4D7F-B09C-ED2B4A5A381F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4121E197-19A8-4A14-957F-F5245F5FA27E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4B94A740-F3C3-4239-805F-8FF60025E400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0" shapeId="0" xr:uid="{05641904-C36E-4B99-9BEF-04DDBC5FEDEC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0" shapeId="0" xr:uid="{95E41E90-D4B1-4C74-BFCE-C14FB7B80109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0" shapeId="0" xr:uid="{A84A6441-00F6-43C2-BD81-97E09A99163A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0" shapeId="0" xr:uid="{09EF299B-84F3-45B0-8ADC-B74DF6169608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0" shapeId="0" xr:uid="{D2F8C986-A8DC-49E2-8A70-1AFDB6DF36EB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0" shapeId="0" xr:uid="{B6C6CD98-96F1-4882-85CA-6419F18CC7EC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0" shapeId="0" xr:uid="{D87FF202-0EBC-488B-9A2C-86847396B2B2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0" shapeId="0" xr:uid="{3712AF4C-86A4-484D-B904-F99E76E0E57C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0" shapeId="0" xr:uid="{49452496-77DE-4B4D-816A-6BB766120F5C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0" shapeId="0" xr:uid="{50E7328C-FFD4-4FE9-839A-93B892700182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Rossicleia Ferreira Campos</author>
  </authors>
  <commentList>
    <comment ref="C26" authorId="0" shapeId="0" xr:uid="{2393538C-BD7F-4FF7-AFCC-14C6FBB8DD64}">
      <text>
        <r>
          <rPr>
            <sz val="9"/>
            <color indexed="81"/>
            <rFont val="Segoe UI"/>
            <family val="2"/>
          </rPr>
          <t>Existe Laudo de Periculosidade para a localidade</t>
        </r>
      </text>
    </comment>
    <comment ref="D35" authorId="0" shapeId="0" xr:uid="{F2880F0C-7FAF-4AB7-AB6E-FB619EE0863A}">
      <text>
        <r>
          <rPr>
            <sz val="9"/>
            <color indexed="81"/>
            <rFont val="Segoe UI"/>
            <family val="2"/>
          </rPr>
          <t xml:space="preserve"> 1/12meses = 0,0833=8,33%;
Cotação de  8,33% sobre o valor do Módulo 1 - Composição da remuneração, conforme Anexo XII da IN 5/17
</t>
        </r>
      </text>
    </comment>
    <comment ref="D36" authorId="0" shapeId="0" xr:uid="{7916C978-3ECB-41D1-B389-C33329E65817}">
      <text>
        <r>
          <rPr>
            <sz val="9"/>
            <color indexed="81"/>
            <rFont val="Segoe UI"/>
            <family val="2"/>
          </rPr>
          <t xml:space="preserve">Cotação de Férias e Adicional de Férias do profissional titular, conforme item 14 do ANEXO XII da IN 5/17.
</t>
        </r>
      </text>
    </comment>
    <comment ref="D46" authorId="0" shapeId="0" xr:uid="{E547756E-11B1-49A8-81F7-70C8801F3B7E}">
      <text>
        <r>
          <rPr>
            <sz val="9"/>
            <color indexed="81"/>
            <rFont val="Segoe UI"/>
            <family val="2"/>
          </rPr>
          <t xml:space="preserve">RAT x FAP máximo = 3% x 2 = 6%
Fator Acidentário (FAP) vária entre 0,5 a 2 pontos.
Risco de Acidente de Trabalho (RAT) vária entre 1% e 3%.
</t>
        </r>
        <r>
          <rPr>
            <b/>
            <sz val="9"/>
            <color indexed="81"/>
            <rFont val="Segoe UI"/>
            <family val="2"/>
          </rPr>
          <t xml:space="preserve">* A empresa deverá enviar o FAP WEB para comprovação, caso solicitado pela Pregoeira. 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D71" authorId="0" shapeId="0" xr:uid="{C9644DDC-DD2F-4F00-A02F-482B11538EB2}">
      <text>
        <r>
          <rPr>
            <b/>
            <sz val="9"/>
            <color indexed="81"/>
            <rFont val="Segoe UI"/>
            <family val="2"/>
          </rPr>
          <t>AVISO PRÉVIO INDENIZADO:</t>
        </r>
        <r>
          <rPr>
            <sz val="9"/>
            <color indexed="81"/>
            <rFont val="Segoe UI"/>
            <family val="2"/>
          </rPr>
          <t xml:space="preserve">
(1/12) x 5% = 0,4167% ao mês aplicado sobre a remuneração
1= O aviso prévio integral da remuneração, com desligamento imediato do empregado.
12= rateio da remuneração em 12 meses.
5% cumprem aviso prévio (variável)= dado estatítico. O valor pode variar conforme cada empresa.
O percentual encontrado será aplicado sobre o SOMATÓRIO DO MÓDULO 1 + MÓDULO 2 resultante da estatistica so longo de 12 meses de contrato. </t>
        </r>
      </text>
    </comment>
    <comment ref="D73" authorId="0" shapeId="0" xr:uid="{3D85EB96-9493-4294-B26F-DFBDA54BBDE4}">
      <text>
        <r>
          <rPr>
            <b/>
            <sz val="9"/>
            <color indexed="81"/>
            <rFont val="Segoe UI"/>
            <family val="2"/>
          </rPr>
          <t xml:space="preserve">MULTA DO FGTS SOBRE AVISO PRÉVIO INDENIZADO
</t>
        </r>
        <r>
          <rPr>
            <sz val="9"/>
            <color indexed="81"/>
            <rFont val="Segoe UI"/>
            <family val="2"/>
          </rPr>
          <t xml:space="preserve">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74" authorId="0" shapeId="0" xr:uid="{8734D90B-4F1C-4F91-9852-3ACE49F00A2E}">
      <text>
        <r>
          <rPr>
            <b/>
            <sz val="9"/>
            <color indexed="81"/>
            <rFont val="Segoe UI"/>
            <family val="2"/>
          </rPr>
          <t xml:space="preserve">AVISO PRÉVIO TRABALHADO
</t>
        </r>
        <r>
          <rPr>
            <sz val="9"/>
            <color indexed="81"/>
            <rFont val="Segoe UI"/>
            <family val="2"/>
          </rPr>
          <t xml:space="preserve">1° ano de contrato (cheio): (((7/30)/12)*100 = 1,944% ao mês
7 dias em 30 rateado em 12 meses multiplicado pela estatística cheia, nesse caso, 100%. 
Aplicado sobre Remuneração + Férias + 13° salário
Na Prorrogação será readequado. 
O percentual encontrado será aplicado sobre o SOMATÓRIO DO MÓDULO 1 + MÓDULO 2 resultante da estatistica so longo de 12 meses de contrato. 
</t>
        </r>
      </text>
    </comment>
    <comment ref="D76" authorId="0" shapeId="0" xr:uid="{5CBF9EF3-E462-4408-9395-4C7368064E8D}">
      <text>
        <r>
          <rPr>
            <b/>
            <sz val="9"/>
            <color indexed="81"/>
            <rFont val="Segoe UI"/>
            <family val="2"/>
          </rPr>
          <t>MULTA DO FGTS SOBRE AVISO PRÉVIO TRABALHADO</t>
        </r>
        <r>
          <rPr>
            <sz val="9"/>
            <color indexed="81"/>
            <rFont val="Segoe UI"/>
            <family val="2"/>
          </rPr>
          <t xml:space="preserve">
Multa do FGTS sobre o aviso-prévio trabalhado: 
Com a entrada em vigor da Lei nº 13.932, de 11 de dezembro de 2019, a partir de 1º de janeiro de 2020, fica extinto os 10% de contribuição social sobre o FGTS, o valor mensal a ser provisionado, passa a ser apenas de 40% sobre o valor mensal do FGTS, portanto, o percentual fica em 4%.
A SOMA  da multa do APT + API = 2% + 2% = 4%
</t>
        </r>
      </text>
    </comment>
    <comment ref="D85" authorId="0" shapeId="0" xr:uid="{19F4B7B7-C211-4087-886B-69F6CD3DC533}">
      <text>
        <r>
          <rPr>
            <b/>
            <sz val="9"/>
            <color indexed="81"/>
            <rFont val="Segoe UI"/>
            <family val="2"/>
          </rPr>
          <t>FÉRIAS SUBSTITUTO:</t>
        </r>
        <r>
          <rPr>
            <sz val="9"/>
            <color indexed="81"/>
            <rFont val="Segoe UI"/>
            <family val="2"/>
          </rPr>
          <t xml:space="preserve">
((1+1/3)/12)/12 = 0,926%
1= remuneração
1/3 = terço constitucional sobre o valor das férias
12 = rateio do provisionamento para 12 meses
/12 = corresponde a 1/12 de férias + 1/3, pois, a contratada necessitou disponibilizar POR 1 MÊS um de seus empregados/folguitas para cobrir o titular, que está usufruindo de férias.</t>
        </r>
      </text>
    </comment>
    <comment ref="D86" authorId="0" shapeId="0" xr:uid="{3DB78C52-057C-4627-82F0-91479A65DD6B}">
      <text>
        <r>
          <rPr>
            <b/>
            <sz val="9"/>
            <color indexed="81"/>
            <rFont val="Segoe UI"/>
            <family val="2"/>
          </rPr>
          <t>Ausências Legais</t>
        </r>
        <r>
          <rPr>
            <sz val="9"/>
            <color indexed="81"/>
            <rFont val="Segoe UI"/>
            <family val="2"/>
          </rPr>
          <t xml:space="preserve">
((2/30/12) x 100 = 0,556%
2 = Índice de ocorrência - Dados estatiticos.  (variavel conforme realidade da empresa).
30 =  Impacto sobre o mês
12 = Impacto diluído ao longo de 12 meses.
</t>
        </r>
      </text>
    </comment>
    <comment ref="D87" authorId="0" shapeId="0" xr:uid="{621E6BCE-4C4B-4E58-9D4F-953DCB4D2FF9}">
      <text>
        <r>
          <rPr>
            <b/>
            <sz val="9"/>
            <color indexed="81"/>
            <rFont val="Segoe UI"/>
            <family val="2"/>
          </rPr>
          <t>Licença Paternidade:</t>
        </r>
        <r>
          <rPr>
            <sz val="9"/>
            <color indexed="81"/>
            <rFont val="Segoe UI"/>
            <family val="2"/>
          </rPr>
          <t xml:space="preserve">
((5/30/12) x 0,02 = 0,028%
5 dias de ausência
30 = Impacto sobre o mês
12 = Impacto diluido ao longo de 12 meses
0,02 ou 2% = Índice de ocorrência/estimativa.   (variavel conforme realidade da empresa).
</t>
        </r>
      </text>
    </comment>
    <comment ref="D88" authorId="0" shapeId="0" xr:uid="{839EC9EF-41E9-40D9-B11C-77A42CA698D9}">
      <text>
        <r>
          <rPr>
            <b/>
            <sz val="9"/>
            <color indexed="81"/>
            <rFont val="Segoe UI"/>
            <family val="2"/>
          </rPr>
          <t>Ausência por Acidente de Trabalho:</t>
        </r>
        <r>
          <rPr>
            <sz val="9"/>
            <color indexed="81"/>
            <rFont val="Segoe UI"/>
            <family val="2"/>
          </rPr>
          <t xml:space="preserve">
((15/30/12) x 0,08 x 100 = 0,333%
15 dias de ausência cobertos pelo empregador, após 15 dias, INSS.
30 = impacto sobre o mês
/12 = impacto diluído ao longo de 12 meses.
0,08 (8%) - Índice de ocorrência/ Estatística.  (variavel conforme realidade da empresa).
</t>
        </r>
      </text>
    </comment>
    <comment ref="D89" authorId="0" shapeId="0" xr:uid="{3CB19D0F-FD65-432C-B3B6-1ED09CE22ACA}">
      <text>
        <r>
          <rPr>
            <b/>
            <sz val="9"/>
            <color indexed="81"/>
            <rFont val="Segoe UI"/>
            <family val="2"/>
          </rPr>
          <t xml:space="preserve">Afastamento Maternidade:
</t>
        </r>
        <r>
          <rPr>
            <sz val="9"/>
            <color indexed="81"/>
            <rFont val="Segoe UI"/>
            <family val="2"/>
          </rPr>
          <t>[(4/12)/12 x 0,02 x 100]
4/12 = 4 meses martenidade por anos (120 dias)
12 = meses do ano
0,02 = Índice de ocorrência/ Estatística.  (variavel conforme realidade da empresa).
100 = porcentagem</t>
        </r>
      </text>
    </comment>
    <comment ref="A113" authorId="0" shapeId="0" xr:uid="{13F36588-FC2C-470C-8086-5A1E90DE16F5}">
      <text>
        <r>
          <rPr>
            <sz val="9"/>
            <color indexed="81"/>
            <rFont val="Segoe UI"/>
            <family val="2"/>
          </rPr>
          <t xml:space="preserve">Os tributos são estabelecidos em lei e estão relacionados com a prestação de serviços, considerando o tipo de regime de tributação:
</t>
        </r>
        <r>
          <rPr>
            <b/>
            <sz val="9"/>
            <color indexed="81"/>
            <rFont val="Segoe UI"/>
            <family val="2"/>
          </rPr>
          <t>- Lucro Real:</t>
        </r>
        <r>
          <rPr>
            <sz val="9"/>
            <color indexed="81"/>
            <rFont val="Segoe UI"/>
            <family val="2"/>
          </rPr>
          <t xml:space="preserve"> a tributação é calculada sobre o lucro líquido do período de apuração - Poderá ser exigido pela Pregoeira as contribuições dos ultimos 12 meses que antecende a licitação (Escrituração Fiscal Digital da Contribuição para o PIS/PASEP e CONFIS), para que mediante a média, fique estabelecido o valor máximo a constar do PIS e COFINS na Planilha de Custo e Formação de Preços. 
</t>
        </r>
        <r>
          <rPr>
            <b/>
            <sz val="9"/>
            <color indexed="81"/>
            <rFont val="Segoe UI"/>
            <family val="2"/>
          </rPr>
          <t>- Lucro Presumido:</t>
        </r>
        <r>
          <rPr>
            <sz val="9"/>
            <color indexed="81"/>
            <rFont val="Segoe UI"/>
            <family val="2"/>
          </rPr>
          <t xml:space="preserve"> Base de cálculo prefixada pela legislação, com margem de lucro especifica que muda de acordo com a atividade, PIS (0,65%) e COFINS (3,0%).
</t>
        </r>
        <r>
          <rPr>
            <b/>
            <sz val="9"/>
            <color indexed="81"/>
            <rFont val="Segoe UI"/>
            <family val="2"/>
          </rPr>
          <t>- Simples Nacional:</t>
        </r>
        <r>
          <rPr>
            <sz val="9"/>
            <color indexed="81"/>
            <rFont val="Segoe UI"/>
            <family val="2"/>
          </rPr>
          <t xml:space="preserve"> empresas com receitas inferiores a 4,8 milhões de reais anuais.
As empresas devem adaptar esse módulo ao seu real enquadramento usando as alíquotas do CPRB corretas.
</t>
        </r>
        <r>
          <rPr>
            <b/>
            <sz val="9"/>
            <color indexed="81"/>
            <rFont val="Segoe UI"/>
            <family val="2"/>
          </rPr>
          <t xml:space="preserve"> Explicação "CÁLCULO POR DENTRO":</t>
        </r>
        <r>
          <rPr>
            <sz val="9"/>
            <color indexed="81"/>
            <rFont val="Segoe UI"/>
            <family val="2"/>
          </rPr>
          <t xml:space="preserve">
1) Somar os tributos (PIS+COFINS+ISS) = 0,65+3,00+5,00 = 8,65 (Total dos Tributos);
2) Subtrair o resultado de 100 e dividi-lo por 100 = (100 - 8,65)/ 100 = 0,9135;
3) Dividir 0,9135 pelo FATURAMENTO (Módulos 1 a 5 + Custos Indiretos + Lucro);
4) Desse resultado, aplicar individualmente os percentuais de cada um dos triubutos;
5) Somar os resultados = Total dos Tributos. 
</t>
        </r>
      </text>
    </comment>
  </commentList>
</comments>
</file>

<file path=xl/sharedStrings.xml><?xml version="1.0" encoding="utf-8"?>
<sst xmlns="http://schemas.openxmlformats.org/spreadsheetml/2006/main" count="1010" uniqueCount="231">
  <si>
    <t>PLANILHA DE CUSTOS E FORMAÇÃO DE PREÇOS</t>
  </si>
  <si>
    <t>Discriminação dos Serviços (dados referentes à contratação)</t>
  </si>
  <si>
    <t>A</t>
  </si>
  <si>
    <t>Data de apresentação da proposta (dia/mês/ano)</t>
  </si>
  <si>
    <t>B</t>
  </si>
  <si>
    <t>Município/UF</t>
  </si>
  <si>
    <t>C</t>
  </si>
  <si>
    <t>Ano Acordo, Convenção ou Dissídio Coletivo</t>
  </si>
  <si>
    <t>D</t>
  </si>
  <si>
    <t>Número de meses de execução contratual</t>
  </si>
  <si>
    <t>12 MESES</t>
  </si>
  <si>
    <t>Identificação do Serviço</t>
  </si>
  <si>
    <t>Tipo de Serviço</t>
  </si>
  <si>
    <t>Unidade de Medida</t>
  </si>
  <si>
    <t xml:space="preserve">INSS </t>
  </si>
  <si>
    <t>MÃO DE OBRA</t>
  </si>
  <si>
    <t>Mão de obra vinculada à execução contratual</t>
  </si>
  <si>
    <t>Dados para composição dos custos referente à mão de obra</t>
  </si>
  <si>
    <t>Valor (R$)</t>
  </si>
  <si>
    <t xml:space="preserve">Classificação Brasileira de Ocupações (CBO) </t>
  </si>
  <si>
    <t>Salário Normativo da Categoria Profissional</t>
  </si>
  <si>
    <t>Categoria Profissional (vinculada à execução contratual)</t>
  </si>
  <si>
    <t>Data-Base da Categoria (dia/mês/ano)</t>
  </si>
  <si>
    <t>MÓDULO 1 : COMPOSIÇÃO DA REMUNERAÇÃO</t>
  </si>
  <si>
    <t>Composição da Remuneração</t>
  </si>
  <si>
    <t>(NOTA 1 e 2)</t>
  </si>
  <si>
    <t>Salário-Base</t>
  </si>
  <si>
    <t>Adicional de Periculosidade</t>
  </si>
  <si>
    <t>Adicional de Insalubridade</t>
  </si>
  <si>
    <t>Adicional Noturno</t>
  </si>
  <si>
    <t>E</t>
  </si>
  <si>
    <t xml:space="preserve">Adicional de Hora Noturna Reduzida </t>
  </si>
  <si>
    <t>F</t>
  </si>
  <si>
    <t>G</t>
  </si>
  <si>
    <t>TOTAL</t>
  </si>
  <si>
    <t>MÓDULO 1:   TOTAL</t>
  </si>
  <si>
    <t xml:space="preserve"> MÓDULO 2: ENCARGOS E BENEFÍCIOS ANUAIS, MENSAIS E DIÁRIOS</t>
  </si>
  <si>
    <t>SUBMÓDULO 2.1   -  DÉCIMO TERCEIRO SALÁRIO, FÉRIAS E ADICIONAL DE FÉRIAS</t>
  </si>
  <si>
    <t>2.1</t>
  </si>
  <si>
    <t>13º  Salário, Férias e Adicional de Férias</t>
  </si>
  <si>
    <t>SUBMÓDULO 2.1:   TOTAL</t>
  </si>
  <si>
    <t xml:space="preserve">BASE DE CÁLCULO PARA O MÓDULO 2.2 </t>
  </si>
  <si>
    <t xml:space="preserve"> MÓDULO 1</t>
  </si>
  <si>
    <t xml:space="preserve"> MÓDULO 2.1</t>
  </si>
  <si>
    <t>2.2</t>
  </si>
  <si>
    <t>GPS, FGTS e outras contribuições</t>
  </si>
  <si>
    <t>SALÁRIO EDUCAÇÃO</t>
  </si>
  <si>
    <t>SESI / SESC</t>
  </si>
  <si>
    <t>SENAI / SENAC</t>
  </si>
  <si>
    <t>SEBRAE</t>
  </si>
  <si>
    <t>INCRA</t>
  </si>
  <si>
    <t>H</t>
  </si>
  <si>
    <t>FGTS</t>
  </si>
  <si>
    <t>2.3</t>
  </si>
  <si>
    <t>Benefícios Mensais e Diários</t>
  </si>
  <si>
    <t xml:space="preserve">TOTAL </t>
  </si>
  <si>
    <t>QUADRO-RESUMO DO MÓDULO 2 - ENCARGOS E BENEFÍCIOS ANUAIS, MENSAIS E DIÁRIOS</t>
  </si>
  <si>
    <t xml:space="preserve"> Encargos e Benefícios Anuais, Mensais e Diários </t>
  </si>
  <si>
    <t>MÓDULO 3 - PROVISÃO PARA RESCISÃO</t>
  </si>
  <si>
    <t>Provisão para Rescisão</t>
  </si>
  <si>
    <t>Aviso Prévio Indenizado</t>
  </si>
  <si>
    <t>Aviso Prévio Trabalhado</t>
  </si>
  <si>
    <t>BASE DE CÁLCULO PARA O MÓDULO 4 = MÓDULO 1 + MÓDULO 2 + MÓDULO 3</t>
  </si>
  <si>
    <t>MÓDULO 2</t>
  </si>
  <si>
    <t xml:space="preserve"> MÓDULO 3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</si>
  <si>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</si>
  <si>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</si>
  <si>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</si>
  <si>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</si>
  <si>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</si>
  <si>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4:   TOTAL</t>
  </si>
  <si>
    <t>MÓDULO 5 - INSUMOS DIVERSOS</t>
  </si>
  <si>
    <t>Insumos Diversos</t>
  </si>
  <si>
    <t>TOTAL DE INSUMOS DIVERSOS</t>
  </si>
  <si>
    <t>BASE DE CÁLCULO PARA O MÓDULO 6 = MÓDULO 1 + MÓDULO 2 + MÓDULO 3 + MÓDULO 4 + MÓDULO 5</t>
  </si>
  <si>
    <t>MÓDULO 4</t>
  </si>
  <si>
    <t>MÓDULO 5</t>
  </si>
  <si>
    <t xml:space="preserve">MÓDULO 6 – CUSTOS INDIRETOS, TRIBUTOS E LUCRO </t>
  </si>
  <si>
    <t>nota1</t>
  </si>
  <si>
    <t>nota 2</t>
  </si>
  <si>
    <t>Custos Indiretos, Tributos e Lucro</t>
  </si>
  <si>
    <t>Custos Indiretos</t>
  </si>
  <si>
    <t>Lucro (MT + M6.A)</t>
  </si>
  <si>
    <t xml:space="preserve">  FATURAMENTO  (MT + M6A + M6B)</t>
  </si>
  <si>
    <t>CÁLCULO POR DENTRO</t>
  </si>
  <si>
    <t>Tributos</t>
  </si>
  <si>
    <t>C1. Tributos Federais</t>
  </si>
  <si>
    <t>C.2 Tributos Estaduais (especificar)</t>
  </si>
  <si>
    <t xml:space="preserve">C.3 Tributos Municipais </t>
  </si>
  <si>
    <t>SOMA DOS TRIBUTOS</t>
  </si>
  <si>
    <t>TOTAL DOS CUSTOS INDIRETOS, TRIBUTOS E LUCRO</t>
  </si>
  <si>
    <t>MÓDULO 6:   TOTAL</t>
  </si>
  <si>
    <t xml:space="preserve">QUADRO-RESUMO DO CUSTO POR EMPREGADO </t>
  </si>
  <si>
    <t>Mão-de-obra vinculada à execução contratual (valor por empregado)</t>
  </si>
  <si>
    <t>Módulo 1 – Composição da Remuneração</t>
  </si>
  <si>
    <t xml:space="preserve">Módulo 2 - Encargos e Benefícios Anuais, Mensais e Diários </t>
  </si>
  <si>
    <t xml:space="preserve"> Módulo 3 - Provisão para Rescisão </t>
  </si>
  <si>
    <t xml:space="preserve">Módulo 4 - Custo de Reposição do Profissional Ausente </t>
  </si>
  <si>
    <t xml:space="preserve">Módulo 5 - Insumos Diversos </t>
  </si>
  <si>
    <t>Subtotal (A + B + C + D + E)</t>
  </si>
  <si>
    <t>Módulo 6 – Custos indiretos, tributos e lucro</t>
  </si>
  <si>
    <t>VALOR TOTAL POR EMPREGADO</t>
  </si>
  <si>
    <t>Tipo de Serviço (mesmo serviço com características distintas)</t>
  </si>
  <si>
    <t>Incidência de GPS, FGTS e outras contribuições sobre o Aviso Prévio Trabalhado (IN 07/18)</t>
  </si>
  <si>
    <t>Substituto nas Ausências Legais (IN 07/18)</t>
  </si>
  <si>
    <t>Substituto na cobertura de Férias (IN 07/18)</t>
  </si>
  <si>
    <t>Substituto na cobertura de Ausências Legais (IN 07/18)</t>
  </si>
  <si>
    <t>Substituto na cobertura de Licença-Paternidade (IN 07/18)</t>
  </si>
  <si>
    <t>Substituto na cobertura de Ausência por acidente de trabalho (IN 07/18)</t>
  </si>
  <si>
    <t>Substituto na cobertura de Afastamento Maternidade (IN 07/18)</t>
  </si>
  <si>
    <t>Substituto na cobertura de Outras ausências (especificar) (IN 07/18)</t>
  </si>
  <si>
    <t>Nº Processo</t>
  </si>
  <si>
    <t xml:space="preserve">Licitação Nº </t>
  </si>
  <si>
    <t>30% sobre o salário-base '</t>
  </si>
  <si>
    <t>SAT (+ FAP de 0,5 a 2,0) (VARIAÇÃO: 0,5% a 6%)</t>
  </si>
  <si>
    <t xml:space="preserve">Incidência do FGTS sobre Aviso Prévio Indenizado </t>
  </si>
  <si>
    <t>SUBMÓDULO 4.1 -SUBSTITUTO NAS AUSÊNCIAS LEGAIS (alterado pela IN 07/18)</t>
  </si>
  <si>
    <t>Substituto na Intrajornada (IN 07/18)</t>
  </si>
  <si>
    <t>Substituto na cobertura de Intervalo para repouso ou alimentação (IN 07/18)</t>
  </si>
  <si>
    <t xml:space="preserve">C1-A  (PIS 0,65)   </t>
  </si>
  <si>
    <t xml:space="preserve">C1. B  (COFINS 3,0)  </t>
  </si>
  <si>
    <t xml:space="preserve">C3-A (ISS 5,0)  </t>
  </si>
  <si>
    <r>
      <t xml:space="preserve">SUBMÓDULO 2.3   -  BENEFÍCIOS MENSAIS E DIÁRIOS </t>
    </r>
    <r>
      <rPr>
        <b/>
        <i/>
        <sz val="10"/>
        <rFont val="Times New Roman"/>
        <family val="1"/>
      </rPr>
      <t>"E OUTRAS VERBAS NÃO SALARIAIS"</t>
    </r>
  </si>
  <si>
    <t xml:space="preserve">ANEXO I </t>
  </si>
  <si>
    <t>UNIFORME</t>
  </si>
  <si>
    <t>Nº</t>
  </si>
  <si>
    <t xml:space="preserve">Descrição </t>
  </si>
  <si>
    <t>Custo Total AnuaL dos Uniformes</t>
  </si>
  <si>
    <t>Custo MENSAL dos uniformes (por posto)</t>
  </si>
  <si>
    <t>Vale Transporte</t>
  </si>
  <si>
    <t>Vale Refeição/Alimentação</t>
  </si>
  <si>
    <t>Refeição/Alimentação CE</t>
  </si>
  <si>
    <t>Valor Unitário do Vale transporte</t>
  </si>
  <si>
    <t>Valor diário</t>
  </si>
  <si>
    <t xml:space="preserve">dias trabalhados </t>
  </si>
  <si>
    <t>número de dias trabalhados/mês</t>
  </si>
  <si>
    <t xml:space="preserve">subtotal </t>
  </si>
  <si>
    <t>Subtotal</t>
  </si>
  <si>
    <t xml:space="preserve">% de Desconto </t>
  </si>
  <si>
    <t>Salário da Categoria</t>
  </si>
  <si>
    <t>6% do salário do trabalhador</t>
  </si>
  <si>
    <t>Cesta básica</t>
  </si>
  <si>
    <t xml:space="preserve">Custo Mensal </t>
  </si>
  <si>
    <t xml:space="preserve">Total </t>
  </si>
  <si>
    <t xml:space="preserve">RIO BRANCO - AC </t>
  </si>
  <si>
    <t>SINDICATO DOS TRAB NAS EMPR DE LIMPEZA DO ESTADO DO AC, CNPJ n. 34.716.605/0001-03</t>
  </si>
  <si>
    <t xml:space="preserve">Férias e Adicional de Férias </t>
  </si>
  <si>
    <t>13º (décimo terceiro) Salário</t>
  </si>
  <si>
    <t>SUBMÓDULO 2.2 – ENCARGOS PREVIDENCIÁRIOS (GPS), FUNDO DE GARANTIA POR
 TEMPO DE SERVIÇOS (FGTS) E OUTRAS CONTRIBUIÇÕES</t>
  </si>
  <si>
    <t>Programa de Qualificação do Trabalhador (CLÁUSULA VIGÉSIMA PRIMEIRA)</t>
  </si>
  <si>
    <t xml:space="preserve"> Multa do FGTS sobre o Aviso Prévio Indenizado </t>
  </si>
  <si>
    <t xml:space="preserve"> Multa do FGTS sobre o Aviso Prévio Trabalhado</t>
  </si>
  <si>
    <t>SUBMÓDULO 4.2 - SUBSTITUTO NA INTRAJORNADA (IN 07/18) - Não se aplica</t>
  </si>
  <si>
    <t xml:space="preserve">Quantidade Total a Contratar </t>
  </si>
  <si>
    <t xml:space="preserve">          </t>
  </si>
  <si>
    <t xml:space="preserve">CRUZEIRO DO SUL - AC </t>
  </si>
  <si>
    <t xml:space="preserve">EPITACIOLÂNDIA - AC </t>
  </si>
  <si>
    <t>PROPOSTA DE PREÇOS</t>
  </si>
  <si>
    <t>1. Razão Social:</t>
  </si>
  <si>
    <t>2. CNPJ Nº</t>
  </si>
  <si>
    <t>3. Endereço:</t>
  </si>
  <si>
    <t>4. CEP.:</t>
  </si>
  <si>
    <t>5. Banco:</t>
  </si>
  <si>
    <t>Agência:</t>
  </si>
  <si>
    <t>Conta Corrente:</t>
  </si>
  <si>
    <t>3. Telefone/FAX:</t>
  </si>
  <si>
    <t>E-mail:</t>
  </si>
  <si>
    <t>4. Validade da Proposta:</t>
  </si>
  <si>
    <t>VALOR MENSAL</t>
  </si>
  <si>
    <t>Declarações:</t>
  </si>
  <si>
    <t>Declaramos expressamente que nos preços propostos encontram-se incluídas todas as despesas diretas e indiretas, tributos incidentes, encargos sociais, previdenciários, trabalhistas e comerciais, custos operacionais, fardamentas, vale transporte, além daqueles previstos pelas normas da categoria aplicada, frete, seguros e demais despesas e quaisquer outros ônus que porventura possam recair sobre o fornecimento do objeto da presente licitação.</t>
  </si>
  <si>
    <t>Declaramos que tomamos conhecimento de todas as informações necessárias para elaboração das nossas planilhas de formação de preços para atender as necessidades em conformidade com as especificações contidas no Anexo I - Termo de Referência do Edital.</t>
  </si>
  <si>
    <t>Dados do Representante Legal da Empresa para assinatura do Contrato:</t>
  </si>
  <si>
    <t>1. Nome:</t>
  </si>
  <si>
    <t>2. CPF.:</t>
  </si>
  <si>
    <t>4. Cargo/Função:</t>
  </si>
  <si>
    <t>Naturalidade:</t>
  </si>
  <si>
    <t>Nacionalidade:</t>
  </si>
  <si>
    <t>Estado Cívil:</t>
  </si>
  <si>
    <t>Blazer na cor preta - Conforme descrição do TR</t>
  </si>
  <si>
    <t>Camisa estilo social em tecido - Conforme descrição do TR</t>
  </si>
  <si>
    <t>Calça social - Conforme descrição do TR</t>
  </si>
  <si>
    <t>Sapatos na cor preta - Conforme descrição do TR</t>
  </si>
  <si>
    <t>Par de meias social - Conforme descrição do TR</t>
  </si>
  <si>
    <t>Cinto confeccionado em couro 100%, com fivela de metal, cor preto - Conforme descrição do TR</t>
  </si>
  <si>
    <t>5. Apresentamos nossa proposta de preço, para prestação dos serviços referente ao Pregão Eletrônico nº XX/2022, acatando todas as estipulações consignados no Edital e seus anexos, conforme abaixo:</t>
  </si>
  <si>
    <t>Nº DE FUNCIONÁRIOS</t>
  </si>
  <si>
    <t>Nº DE POSTOS</t>
  </si>
  <si>
    <t>VALOR UNITÁRIO</t>
  </si>
  <si>
    <t>VALOR GLOBAL (ANUAL)</t>
  </si>
  <si>
    <t>PREGÃO ELETRÔNICO XX/2023</t>
  </si>
  <si>
    <t>DIA: XX/XX/2023 às 09:00</t>
  </si>
  <si>
    <t>POSTO</t>
  </si>
  <si>
    <t>AC000002/2023</t>
  </si>
  <si>
    <t>XX/XX/2023</t>
  </si>
  <si>
    <r>
      <t xml:space="preserve">Auxílio Refeição/Alimentação </t>
    </r>
    <r>
      <rPr>
        <b/>
        <i/>
        <sz val="10"/>
        <rFont val="Times New Roman"/>
        <family val="1"/>
      </rPr>
      <t>(CLÁUSULA DÉCIMA)</t>
    </r>
  </si>
  <si>
    <r>
      <t xml:space="preserve">Transporte </t>
    </r>
    <r>
      <rPr>
        <b/>
        <i/>
        <sz val="10"/>
        <rFont val="Times New Roman"/>
        <family val="1"/>
      </rPr>
      <t>(CLÁUSULA DÉCIMA PRIMEIRA)</t>
    </r>
  </si>
  <si>
    <t>Auxílio Funeral (CLÁUSULA DÉCIMA SEGUNDA)</t>
  </si>
  <si>
    <t>Seguro de Vida (CLÁUSULA TRIGÉSIMA QUARTA - Parágrafo Segundo)</t>
  </si>
  <si>
    <t>PCMSO/PPRA e CIPA (CLÁUSULA TRIGÉSIMA - Parágrafo Primeiro)</t>
  </si>
  <si>
    <t xml:space="preserve">Kit de Primeiros Socorros (CLÁUSULA TRIGÉSIMA SEGUNDA) </t>
  </si>
  <si>
    <t>1 DE JANEIRO DE 2023</t>
  </si>
  <si>
    <t>AUXILIAR ADMINISTRATIVO</t>
  </si>
  <si>
    <t>AUXILIAR ADMINISTRATIVO - DIURNO - 44 HORAS SEMANAIS</t>
  </si>
  <si>
    <t>CBO 4110-05</t>
  </si>
  <si>
    <t>GRUPO</t>
  </si>
  <si>
    <t>ITEM /LOCAL DEEXECUÇÃO</t>
  </si>
  <si>
    <t>Município, XX de XX de 2023</t>
  </si>
  <si>
    <t>ENCARREGADO ADMINISTRATIVO - DIURNO - 44 HORAS SEMANAIS</t>
  </si>
  <si>
    <t>ENCARREGADO ADMINISTRATIVO</t>
  </si>
  <si>
    <t xml:space="preserve">AUXILIARES E ENCARREGADO </t>
  </si>
  <si>
    <t>QUANTIDADE POR FUNCIONÁRIO
(A) - ANO</t>
  </si>
  <si>
    <t xml:space="preserve"> VALOR UNITÁRIO PESQUISADO
(B)</t>
  </si>
  <si>
    <t>VALOR UNITÁRIO POR FUNCIONÁRIO X (2 CONJUNTOS AO ANO) 
(C)</t>
  </si>
  <si>
    <t>VALOR ANUAL POR FUNCIONÁRIO (DIVISÃO POR 12 MESES)
(C) / 12 (Meses)</t>
  </si>
  <si>
    <r>
      <t xml:space="preserve">Transporte (PARÁGRAFO QUARTO) - </t>
    </r>
    <r>
      <rPr>
        <b/>
        <sz val="10"/>
        <color rgb="FFFF0000"/>
        <rFont val="Times New Roman"/>
        <family val="1"/>
      </rPr>
      <t>No município não há transporte regulamentado</t>
    </r>
  </si>
  <si>
    <t>Uniformes -  (CLÁUSULA TRIGÉSIMA PRIMEIRA - Parágrafo Quinto) - valor mínimo de R$ 40,00 (vinte reais)</t>
  </si>
  <si>
    <t xml:space="preserve">(EPIs) -  (CLÁUSULA TRIGÉSIMA PRIMEIRA - Parágrafo Quinto) - valor mínimo de R$ 20,00 (quarenta reais) </t>
  </si>
  <si>
    <t>Vale Transporte SR/PF/AC - Seg a Sex - AUXILIARES RIO BRANCO</t>
  </si>
  <si>
    <t>Vale Transporte SR/PF/AC - Seg a Sex - ENCARREGADO RIO BRANCO</t>
  </si>
  <si>
    <t xml:space="preserve">	08220.002333/2023-95</t>
  </si>
  <si>
    <t>número de passagens/dia* - CLÁUSULA
 DÉCIMA PRIMEIRA - Parágrafo Segundo</t>
  </si>
  <si>
    <t>CBO 4101-05</t>
  </si>
  <si>
    <t>FUNCIONÁRIO</t>
  </si>
  <si>
    <t>QUANTIDADE DE FUNCIONÁRIOS</t>
  </si>
  <si>
    <t>1 - DPF/EPA/AC (AUXILIAR ADMINISTRATIVO)</t>
  </si>
  <si>
    <t xml:space="preserve">1 - ÚNICO </t>
  </si>
  <si>
    <t>2- DPF/CZS/AC (AUXILIAR ADMINISTRATIVO)</t>
  </si>
  <si>
    <t>3 - SR/PF/AC (AUXILIAR ADMINISTRATIVO) - RB</t>
  </si>
  <si>
    <t>4 - SR/PF/AC (ENCARREGADO) -RB</t>
  </si>
  <si>
    <t>VALOR ANUAL 
(Valor mensal X 12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</si>
</sst>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%"/>
    <numFmt numFmtId="165" formatCode="0.0000"/>
    <numFmt numFmtId="166" formatCode="0.000"/>
    <numFmt numFmtId="167" formatCode="0.0000%"/>
    <numFmt numFmtId="168" formatCode="_-* #,##0.000_-;\-* #,##0.000_-;_-* &quot;-&quot;??_-;_-@_-"/>
    <numFmt numFmtId="169" formatCode="#,##0.00\ ;&quot; (&quot;#,##0.00\);&quot; -&quot;#\ ;@\ "/>
    <numFmt numFmtId="170" formatCode="&quot;R$&quot;\ #,##0.00"/>
    <numFmt numFmtId="171" formatCode="_(* #,##0.00_);_(* \(#,##0.00\);_(* &quot;-&quot;??_);_(@_)"/>
    <numFmt numFmtId="172" formatCode="_(&quot;R$ &quot;* #,##0.00_);_(&quot;R$ &quot;* \(#,##0.00\);_(&quot;R$ &quot;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  <font>
      <b/>
      <i/>
      <sz val="10"/>
      <name val="Times New Roman"/>
      <family val="1"/>
    </font>
    <font>
      <b/>
      <u/>
      <sz val="10"/>
      <name val="Times New Roman"/>
      <family val="1"/>
    </font>
    <font>
      <b/>
      <sz val="10"/>
      <color theme="1"/>
      <name val="Times New Roman"/>
      <family val="1"/>
    </font>
    <font>
      <i/>
      <sz val="10"/>
      <name val="Times New Roman"/>
      <family val="1"/>
    </font>
    <font>
      <sz val="8"/>
      <name val="Calibri"/>
      <family val="2"/>
      <scheme val="minor"/>
    </font>
    <font>
      <b/>
      <sz val="10"/>
      <color rgb="FFFF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Grid">
        <bgColor theme="8" tint="-0.499984740745262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000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theme="0"/>
      </bottom>
      <diagonal/>
    </border>
    <border>
      <left/>
      <right/>
      <top style="thin">
        <color indexed="64"/>
      </top>
      <bottom style="thick">
        <color theme="0"/>
      </bottom>
      <diagonal/>
    </border>
    <border>
      <left/>
      <right style="thin">
        <color indexed="64"/>
      </right>
      <top style="thin">
        <color indexed="64"/>
      </top>
      <bottom style="thick">
        <color theme="0"/>
      </bottom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n">
        <color indexed="64"/>
      </right>
      <top style="thick">
        <color theme="0"/>
      </top>
      <bottom style="thin">
        <color indexed="64"/>
      </bottom>
      <diagonal/>
    </border>
    <border>
      <left style="thick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0"/>
      </left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n">
        <color indexed="64"/>
      </left>
      <right/>
      <top style="thick">
        <color theme="0"/>
      </top>
      <bottom style="thin">
        <color indexed="64"/>
      </bottom>
      <diagonal/>
    </border>
    <border>
      <left/>
      <right/>
      <top style="thick">
        <color theme="0"/>
      </top>
      <bottom style="thin">
        <color indexed="64"/>
      </bottom>
      <diagonal/>
    </border>
    <border>
      <left/>
      <right style="thin">
        <color indexed="64"/>
      </right>
      <top style="thick">
        <color theme="0"/>
      </top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169" fontId="2" fillId="0" borderId="0" applyFill="0" applyBorder="0" applyAlignment="0" applyProtection="0"/>
    <xf numFmtId="172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</cellStyleXfs>
  <cellXfs count="332">
    <xf numFmtId="0" fontId="0" fillId="0" borderId="0" xfId="0"/>
    <xf numFmtId="0" fontId="6" fillId="0" borderId="11" xfId="6" applyFont="1" applyBorder="1" applyAlignment="1">
      <alignment horizontal="center" vertical="center" wrapText="1"/>
    </xf>
    <xf numFmtId="0" fontId="6" fillId="5" borderId="0" xfId="0" applyFont="1" applyFill="1" applyAlignme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1" xfId="4" applyFont="1" applyBorder="1" applyAlignment="1">
      <alignment horizontal="right" vertical="center" wrapText="1"/>
    </xf>
    <xf numFmtId="0" fontId="7" fillId="5" borderId="0" xfId="0" applyFont="1" applyFill="1" applyAlignment="1">
      <alignment vertical="center"/>
    </xf>
    <xf numFmtId="0" fontId="10" fillId="0" borderId="11" xfId="5" applyFont="1" applyBorder="1" applyAlignment="1">
      <alignment horizontal="center" vertical="center" wrapText="1"/>
    </xf>
    <xf numFmtId="0" fontId="6" fillId="5" borderId="11" xfId="5" applyFont="1" applyFill="1" applyBorder="1" applyAlignment="1">
      <alignment horizontal="center" vertical="center" wrapText="1"/>
    </xf>
    <xf numFmtId="10" fontId="6" fillId="5" borderId="0" xfId="3" applyNumberFormat="1" applyFont="1" applyFill="1" applyBorder="1" applyAlignment="1">
      <alignment vertical="center"/>
    </xf>
    <xf numFmtId="0" fontId="6" fillId="0" borderId="11" xfId="5" applyFont="1" applyBorder="1" applyAlignment="1">
      <alignment horizontal="justify" vertical="center" wrapText="1"/>
    </xf>
    <xf numFmtId="0" fontId="6" fillId="0" borderId="11" xfId="0" applyFont="1" applyBorder="1" applyAlignment="1">
      <alignment horizontal="justify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" fontId="6" fillId="5" borderId="0" xfId="0" applyNumberFormat="1" applyFont="1" applyFill="1" applyAlignment="1">
      <alignment vertical="center"/>
    </xf>
    <xf numFmtId="0" fontId="8" fillId="0" borderId="0" xfId="0" applyFont="1"/>
    <xf numFmtId="0" fontId="7" fillId="2" borderId="8" xfId="6" applyFont="1" applyFill="1" applyBorder="1" applyAlignment="1">
      <alignment vertical="center"/>
    </xf>
    <xf numFmtId="9" fontId="7" fillId="5" borderId="0" xfId="0" applyNumberFormat="1" applyFont="1" applyFill="1" applyAlignment="1">
      <alignment vertical="center"/>
    </xf>
    <xf numFmtId="0" fontId="7" fillId="5" borderId="11" xfId="6" applyFont="1" applyFill="1" applyBorder="1" applyAlignment="1">
      <alignment horizontal="center" vertical="center"/>
    </xf>
    <xf numFmtId="0" fontId="7" fillId="5" borderId="9" xfId="6" applyFont="1" applyFill="1" applyBorder="1" applyAlignment="1">
      <alignment horizontal="left" vertical="center"/>
    </xf>
    <xf numFmtId="0" fontId="7" fillId="5" borderId="9" xfId="6" applyFont="1" applyFill="1" applyBorder="1" applyAlignment="1">
      <alignment horizontal="center" vertical="center"/>
    </xf>
    <xf numFmtId="166" fontId="7" fillId="5" borderId="0" xfId="0" applyNumberFormat="1" applyFont="1" applyFill="1" applyAlignment="1">
      <alignment vertical="center"/>
    </xf>
    <xf numFmtId="4" fontId="7" fillId="0" borderId="0" xfId="0" applyNumberFormat="1" applyFont="1" applyAlignment="1">
      <alignment vertical="center"/>
    </xf>
    <xf numFmtId="10" fontId="7" fillId="0" borderId="11" xfId="3" applyNumberFormat="1" applyFont="1" applyBorder="1" applyAlignment="1">
      <alignment horizontal="center" vertical="center"/>
    </xf>
    <xf numFmtId="2" fontId="7" fillId="5" borderId="0" xfId="0" applyNumberFormat="1" applyFont="1" applyFill="1" applyAlignment="1">
      <alignment vertical="center"/>
    </xf>
    <xf numFmtId="0" fontId="7" fillId="11" borderId="11" xfId="6" applyFont="1" applyFill="1" applyBorder="1" applyAlignment="1">
      <alignment horizontal="center" vertical="center" wrapText="1"/>
    </xf>
    <xf numFmtId="4" fontId="7" fillId="11" borderId="11" xfId="6" applyNumberFormat="1" applyFont="1" applyFill="1" applyBorder="1" applyAlignment="1">
      <alignment horizontal="center" vertical="center" wrapText="1"/>
    </xf>
    <xf numFmtId="10" fontId="7" fillId="5" borderId="0" xfId="0" applyNumberFormat="1" applyFont="1" applyFill="1" applyAlignment="1">
      <alignment vertical="center"/>
    </xf>
    <xf numFmtId="167" fontId="7" fillId="5" borderId="0" xfId="0" applyNumberFormat="1" applyFont="1" applyFill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9" fillId="12" borderId="28" xfId="0" applyFont="1" applyFill="1" applyBorder="1" applyAlignment="1">
      <alignment horizontal="center" vertical="center"/>
    </xf>
    <xf numFmtId="0" fontId="6" fillId="5" borderId="8" xfId="6" applyFont="1" applyFill="1" applyBorder="1" applyAlignment="1">
      <alignment horizontal="center" vertical="center" wrapText="1"/>
    </xf>
    <xf numFmtId="0" fontId="6" fillId="0" borderId="8" xfId="6" applyFont="1" applyBorder="1" applyAlignment="1">
      <alignment horizontal="center" vertical="center" wrapText="1"/>
    </xf>
    <xf numFmtId="0" fontId="6" fillId="6" borderId="11" xfId="6" applyFont="1" applyFill="1" applyBorder="1" applyAlignment="1">
      <alignment horizontal="center" vertical="center" wrapText="1"/>
    </xf>
    <xf numFmtId="0" fontId="7" fillId="0" borderId="11" xfId="6" applyFont="1" applyBorder="1" applyAlignment="1">
      <alignment horizontal="center" vertical="center" wrapText="1"/>
    </xf>
    <xf numFmtId="0" fontId="7" fillId="4" borderId="15" xfId="6" applyFont="1" applyFill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7" fillId="0" borderId="16" xfId="6" applyFont="1" applyBorder="1" applyAlignment="1">
      <alignment vertical="center" wrapText="1"/>
    </xf>
    <xf numFmtId="0" fontId="7" fillId="0" borderId="13" xfId="6" applyFont="1" applyBorder="1" applyAlignment="1">
      <alignment horizontal="left" vertical="center" wrapText="1"/>
    </xf>
    <xf numFmtId="0" fontId="6" fillId="0" borderId="8" xfId="6" applyFont="1" applyBorder="1" applyAlignment="1">
      <alignment vertical="center" wrapText="1"/>
    </xf>
    <xf numFmtId="0" fontId="7" fillId="0" borderId="8" xfId="6" applyFont="1" applyBorder="1" applyAlignment="1">
      <alignment vertical="center"/>
    </xf>
    <xf numFmtId="0" fontId="6" fillId="0" borderId="13" xfId="6" applyFont="1" applyBorder="1" applyAlignment="1">
      <alignment vertical="center" wrapText="1"/>
    </xf>
    <xf numFmtId="0" fontId="7" fillId="0" borderId="7" xfId="6" applyFont="1" applyBorder="1" applyAlignment="1">
      <alignment vertical="center" wrapText="1"/>
    </xf>
    <xf numFmtId="0" fontId="7" fillId="17" borderId="11" xfId="0" applyFont="1" applyFill="1" applyBorder="1" applyAlignment="1">
      <alignment vertical="center"/>
    </xf>
    <xf numFmtId="4" fontId="7" fillId="10" borderId="11" xfId="6" applyNumberFormat="1" applyFont="1" applyFill="1" applyBorder="1" applyAlignment="1">
      <alignment horizontal="center" vertical="center" wrapText="1"/>
    </xf>
    <xf numFmtId="0" fontId="7" fillId="0" borderId="8" xfId="6" applyFont="1" applyBorder="1" applyAlignment="1">
      <alignment vertical="center" wrapText="1"/>
    </xf>
    <xf numFmtId="0" fontId="7" fillId="0" borderId="9" xfId="6" applyFont="1" applyBorder="1" applyAlignment="1">
      <alignment vertical="center" wrapText="1"/>
    </xf>
    <xf numFmtId="0" fontId="7" fillId="0" borderId="10" xfId="6" applyFont="1" applyBorder="1" applyAlignment="1">
      <alignment vertical="center" wrapText="1"/>
    </xf>
    <xf numFmtId="164" fontId="7" fillId="10" borderId="11" xfId="3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164" fontId="7" fillId="0" borderId="0" xfId="3" applyNumberFormat="1" applyFont="1" applyFill="1" applyAlignment="1">
      <alignment vertical="center"/>
    </xf>
    <xf numFmtId="4" fontId="6" fillId="0" borderId="0" xfId="0" applyNumberFormat="1" applyFont="1" applyAlignment="1">
      <alignment vertical="center"/>
    </xf>
    <xf numFmtId="4" fontId="7" fillId="7" borderId="11" xfId="6" applyNumberFormat="1" applyFont="1" applyFill="1" applyBorder="1" applyAlignment="1">
      <alignment horizontal="center" vertical="center" wrapText="1"/>
    </xf>
    <xf numFmtId="0" fontId="7" fillId="8" borderId="11" xfId="6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6" fillId="0" borderId="0" xfId="0" applyFont="1"/>
    <xf numFmtId="0" fontId="7" fillId="11" borderId="9" xfId="6" applyFont="1" applyFill="1" applyBorder="1" applyAlignment="1">
      <alignment horizontal="left" vertical="center" wrapText="1"/>
    </xf>
    <xf numFmtId="0" fontId="7" fillId="11" borderId="9" xfId="6" applyFont="1" applyFill="1" applyBorder="1" applyAlignment="1">
      <alignment horizontal="right" vertical="center" wrapText="1"/>
    </xf>
    <xf numFmtId="0" fontId="7" fillId="11" borderId="10" xfId="6" applyFont="1" applyFill="1" applyBorder="1" applyAlignment="1">
      <alignment horizontal="right" vertical="center" wrapText="1"/>
    </xf>
    <xf numFmtId="0" fontId="7" fillId="15" borderId="8" xfId="6" applyFont="1" applyFill="1" applyBorder="1" applyAlignment="1">
      <alignment horizontal="right" vertical="center" wrapText="1"/>
    </xf>
    <xf numFmtId="0" fontId="7" fillId="4" borderId="8" xfId="6" applyFont="1" applyFill="1" applyBorder="1" applyAlignment="1">
      <alignment vertical="center" wrapText="1"/>
    </xf>
    <xf numFmtId="9" fontId="7" fillId="5" borderId="0" xfId="3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7" fillId="13" borderId="11" xfId="0" applyFont="1" applyFill="1" applyBorder="1" applyAlignment="1">
      <alignment horizontal="center" vertical="center" wrapText="1"/>
    </xf>
    <xf numFmtId="172" fontId="6" fillId="0" borderId="11" xfId="10" applyFont="1" applyBorder="1" applyAlignment="1" applyProtection="1">
      <alignment horizontal="center" vertical="center"/>
    </xf>
    <xf numFmtId="0" fontId="7" fillId="0" borderId="0" xfId="0" applyFont="1"/>
    <xf numFmtId="0" fontId="6" fillId="21" borderId="11" xfId="0" applyFont="1" applyFill="1" applyBorder="1"/>
    <xf numFmtId="0" fontId="6" fillId="0" borderId="11" xfId="0" applyFont="1" applyBorder="1"/>
    <xf numFmtId="0" fontId="13" fillId="0" borderId="11" xfId="0" applyFont="1" applyBorder="1" applyAlignment="1">
      <alignment horizontal="right"/>
    </xf>
    <xf numFmtId="0" fontId="7" fillId="13" borderId="11" xfId="0" applyFont="1" applyFill="1" applyBorder="1"/>
    <xf numFmtId="0" fontId="6" fillId="0" borderId="0" xfId="0" applyFont="1" applyAlignment="1">
      <alignment horizontal="right"/>
    </xf>
    <xf numFmtId="170" fontId="7" fillId="5" borderId="11" xfId="0" applyNumberFormat="1" applyFont="1" applyFill="1" applyBorder="1" applyAlignment="1">
      <alignment horizontal="center" vertical="center"/>
    </xf>
    <xf numFmtId="170" fontId="7" fillId="2" borderId="11" xfId="0" applyNumberFormat="1" applyFont="1" applyFill="1" applyBorder="1" applyAlignment="1">
      <alignment horizontal="center" vertical="center"/>
    </xf>
    <xf numFmtId="170" fontId="7" fillId="5" borderId="11" xfId="0" quotePrefix="1" applyNumberFormat="1" applyFont="1" applyFill="1" applyBorder="1" applyAlignment="1">
      <alignment horizontal="center" vertical="center"/>
    </xf>
    <xf numFmtId="4" fontId="7" fillId="19" borderId="11" xfId="0" applyNumberFormat="1" applyFont="1" applyFill="1" applyBorder="1" applyAlignment="1">
      <alignment vertical="center"/>
    </xf>
    <xf numFmtId="164" fontId="7" fillId="5" borderId="11" xfId="3" quotePrefix="1" applyNumberFormat="1" applyFont="1" applyFill="1" applyBorder="1" applyAlignment="1">
      <alignment horizontal="center" vertical="center"/>
    </xf>
    <xf numFmtId="164" fontId="7" fillId="5" borderId="11" xfId="6" applyNumberFormat="1" applyFont="1" applyFill="1" applyBorder="1" applyAlignment="1">
      <alignment horizontal="center" vertical="center"/>
    </xf>
    <xf numFmtId="167" fontId="7" fillId="0" borderId="11" xfId="3" quotePrefix="1" applyNumberFormat="1" applyFont="1" applyFill="1" applyBorder="1" applyAlignment="1">
      <alignment horizontal="center" vertical="center"/>
    </xf>
    <xf numFmtId="170" fontId="7" fillId="5" borderId="15" xfId="0" applyNumberFormat="1" applyFont="1" applyFill="1" applyBorder="1" applyAlignment="1">
      <alignment horizontal="center" vertical="center"/>
    </xf>
    <xf numFmtId="170" fontId="9" fillId="12" borderId="28" xfId="6" applyNumberFormat="1" applyFont="1" applyFill="1" applyBorder="1" applyAlignment="1">
      <alignment horizontal="center" vertical="center" wrapText="1"/>
    </xf>
    <xf numFmtId="0" fontId="9" fillId="12" borderId="31" xfId="6" applyFont="1" applyFill="1" applyBorder="1" applyAlignment="1">
      <alignment horizontal="center" vertical="center" wrapText="1"/>
    </xf>
    <xf numFmtId="170" fontId="9" fillId="12" borderId="33" xfId="0" applyNumberFormat="1" applyFont="1" applyFill="1" applyBorder="1" applyAlignment="1">
      <alignment horizontal="center" vertical="center"/>
    </xf>
    <xf numFmtId="170" fontId="9" fillId="12" borderId="33" xfId="6" applyNumberFormat="1" applyFont="1" applyFill="1" applyBorder="1" applyAlignment="1">
      <alignment horizontal="center" vertical="center" wrapText="1"/>
    </xf>
    <xf numFmtId="170" fontId="9" fillId="12" borderId="32" xfId="6" applyNumberFormat="1" applyFont="1" applyFill="1" applyBorder="1" applyAlignment="1">
      <alignment horizontal="center" vertical="center" wrapText="1"/>
    </xf>
    <xf numFmtId="164" fontId="7" fillId="19" borderId="11" xfId="3" applyNumberFormat="1" applyFont="1" applyFill="1" applyBorder="1" applyAlignment="1">
      <alignment horizontal="center" vertical="center"/>
    </xf>
    <xf numFmtId="170" fontId="7" fillId="10" borderId="11" xfId="0" applyNumberFormat="1" applyFont="1" applyFill="1" applyBorder="1" applyAlignment="1">
      <alignment horizontal="center" vertical="center"/>
    </xf>
    <xf numFmtId="164" fontId="7" fillId="0" borderId="11" xfId="3" applyNumberFormat="1" applyFont="1" applyBorder="1" applyAlignment="1">
      <alignment horizontal="center" vertical="center"/>
    </xf>
    <xf numFmtId="170" fontId="7" fillId="11" borderId="11" xfId="6" applyNumberFormat="1" applyFont="1" applyFill="1" applyBorder="1" applyAlignment="1">
      <alignment horizontal="center" vertical="center" wrapText="1"/>
    </xf>
    <xf numFmtId="170" fontId="7" fillId="11" borderId="11" xfId="0" applyNumberFormat="1" applyFont="1" applyFill="1" applyBorder="1" applyAlignment="1">
      <alignment horizontal="center" vertical="center"/>
    </xf>
    <xf numFmtId="170" fontId="7" fillId="15" borderId="11" xfId="0" applyNumberFormat="1" applyFont="1" applyFill="1" applyBorder="1" applyAlignment="1">
      <alignment horizontal="center" vertical="center"/>
    </xf>
    <xf numFmtId="164" fontId="7" fillId="0" borderId="11" xfId="3" quotePrefix="1" applyNumberFormat="1" applyFont="1" applyBorder="1" applyAlignment="1">
      <alignment horizontal="center" vertical="center"/>
    </xf>
    <xf numFmtId="10" fontId="7" fillId="0" borderId="11" xfId="3" applyNumberFormat="1" applyFont="1" applyFill="1" applyBorder="1" applyAlignment="1">
      <alignment horizontal="center" vertical="center"/>
    </xf>
    <xf numFmtId="164" fontId="7" fillId="0" borderId="11" xfId="3" applyNumberFormat="1" applyFont="1" applyFill="1" applyBorder="1" applyAlignment="1">
      <alignment horizontal="center" vertical="center"/>
    </xf>
    <xf numFmtId="170" fontId="7" fillId="0" borderId="11" xfId="0" applyNumberFormat="1" applyFont="1" applyBorder="1" applyAlignment="1">
      <alignment horizontal="center" vertical="center"/>
    </xf>
    <xf numFmtId="170" fontId="7" fillId="10" borderId="15" xfId="0" applyNumberFormat="1" applyFont="1" applyFill="1" applyBorder="1" applyAlignment="1">
      <alignment horizontal="center" vertical="center"/>
    </xf>
    <xf numFmtId="164" fontId="7" fillId="10" borderId="11" xfId="6" applyNumberFormat="1" applyFont="1" applyFill="1" applyBorder="1" applyAlignment="1">
      <alignment horizontal="center" vertical="center" wrapText="1"/>
    </xf>
    <xf numFmtId="164" fontId="7" fillId="5" borderId="0" xfId="3" quotePrefix="1" applyNumberFormat="1" applyFont="1" applyFill="1" applyAlignment="1">
      <alignment horizontal="center" vertical="center"/>
    </xf>
    <xf numFmtId="170" fontId="7" fillId="0" borderId="11" xfId="0" quotePrefix="1" applyNumberFormat="1" applyFont="1" applyBorder="1" applyAlignment="1">
      <alignment horizontal="center" vertical="center"/>
    </xf>
    <xf numFmtId="166" fontId="7" fillId="16" borderId="12" xfId="0" applyNumberFormat="1" applyFont="1" applyFill="1" applyBorder="1" applyAlignment="1">
      <alignment horizontal="center" vertical="center"/>
    </xf>
    <xf numFmtId="165" fontId="7" fillId="16" borderId="12" xfId="0" applyNumberFormat="1" applyFont="1" applyFill="1" applyBorder="1" applyAlignment="1">
      <alignment horizontal="center" vertical="center"/>
    </xf>
    <xf numFmtId="0" fontId="7" fillId="0" borderId="0" xfId="6" applyFont="1" applyAlignment="1">
      <alignment horizontal="center" vertical="center" wrapText="1"/>
    </xf>
    <xf numFmtId="0" fontId="7" fillId="0" borderId="16" xfId="6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6" fillId="0" borderId="9" xfId="6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6" fillId="0" borderId="11" xfId="6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164" fontId="7" fillId="0" borderId="15" xfId="3" applyNumberFormat="1" applyFont="1" applyBorder="1" applyAlignment="1">
      <alignment horizontal="center" vertical="center"/>
    </xf>
    <xf numFmtId="0" fontId="7" fillId="17" borderId="11" xfId="0" applyFont="1" applyFill="1" applyBorder="1" applyAlignment="1">
      <alignment horizontal="center" vertical="center"/>
    </xf>
    <xf numFmtId="164" fontId="7" fillId="17" borderId="11" xfId="0" applyNumberFormat="1" applyFont="1" applyFill="1" applyBorder="1" applyAlignment="1">
      <alignment horizontal="center" vertical="center"/>
    </xf>
    <xf numFmtId="170" fontId="7" fillId="4" borderId="10" xfId="0" applyNumberFormat="1" applyFont="1" applyFill="1" applyBorder="1" applyAlignment="1">
      <alignment horizontal="center" vertical="center"/>
    </xf>
    <xf numFmtId="170" fontId="7" fillId="16" borderId="10" xfId="2" applyNumberFormat="1" applyFont="1" applyFill="1" applyBorder="1" applyAlignment="1">
      <alignment horizontal="center" vertical="center"/>
    </xf>
    <xf numFmtId="170" fontId="7" fillId="0" borderId="15" xfId="0" applyNumberFormat="1" applyFont="1" applyBorder="1" applyAlignment="1">
      <alignment horizontal="center" vertical="center"/>
    </xf>
    <xf numFmtId="170" fontId="7" fillId="17" borderId="11" xfId="0" applyNumberFormat="1" applyFont="1" applyFill="1" applyBorder="1" applyAlignment="1">
      <alignment horizontal="center" vertical="center"/>
    </xf>
    <xf numFmtId="170" fontId="7" fillId="10" borderId="7" xfId="0" applyNumberFormat="1" applyFont="1" applyFill="1" applyBorder="1" applyAlignment="1">
      <alignment horizontal="center" vertical="center"/>
    </xf>
    <xf numFmtId="168" fontId="9" fillId="0" borderId="0" xfId="1" applyNumberFormat="1" applyFont="1" applyFill="1" applyBorder="1" applyAlignment="1">
      <alignment vertical="center"/>
    </xf>
    <xf numFmtId="170" fontId="7" fillId="16" borderId="11" xfId="0" applyNumberFormat="1" applyFont="1" applyFill="1" applyBorder="1" applyAlignment="1">
      <alignment horizontal="center" vertical="center"/>
    </xf>
    <xf numFmtId="0" fontId="7" fillId="0" borderId="8" xfId="6" applyFont="1" applyBorder="1" applyAlignment="1">
      <alignment horizontal="left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9" borderId="11" xfId="6" applyFont="1" applyFill="1" applyBorder="1" applyAlignment="1">
      <alignment horizontal="center" vertical="center"/>
    </xf>
    <xf numFmtId="0" fontId="7" fillId="0" borderId="8" xfId="4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5" borderId="0" xfId="0" applyFont="1" applyFill="1" applyAlignment="1">
      <alignment vertical="center"/>
    </xf>
    <xf numFmtId="166" fontId="9" fillId="5" borderId="0" xfId="0" applyNumberFormat="1" applyFont="1" applyFill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170" fontId="8" fillId="0" borderId="17" xfId="0" applyNumberFormat="1" applyFont="1" applyBorder="1" applyAlignment="1">
      <alignment horizontal="center" vertical="center" wrapText="1"/>
    </xf>
    <xf numFmtId="172" fontId="8" fillId="0" borderId="7" xfId="12" applyFont="1" applyBorder="1" applyAlignment="1" applyProtection="1">
      <alignment horizontal="center" vertical="center"/>
    </xf>
    <xf numFmtId="172" fontId="8" fillId="0" borderId="38" xfId="12" applyFont="1" applyBorder="1" applyAlignment="1" applyProtection="1">
      <alignment horizontal="center" vertical="center"/>
    </xf>
    <xf numFmtId="0" fontId="12" fillId="0" borderId="0" xfId="0" applyFont="1"/>
    <xf numFmtId="0" fontId="8" fillId="0" borderId="0" xfId="0" applyFont="1" applyAlignment="1">
      <alignment horizontal="left" wrapText="1"/>
    </xf>
    <xf numFmtId="0" fontId="12" fillId="23" borderId="34" xfId="0" applyFont="1" applyFill="1" applyBorder="1" applyAlignment="1">
      <alignment horizontal="center" vertical="center" wrapText="1"/>
    </xf>
    <xf numFmtId="0" fontId="12" fillId="23" borderId="36" xfId="0" applyFont="1" applyFill="1" applyBorder="1" applyAlignment="1">
      <alignment horizontal="center" vertical="center" wrapText="1"/>
    </xf>
    <xf numFmtId="0" fontId="12" fillId="23" borderId="3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2" fontId="7" fillId="2" borderId="11" xfId="10" applyFont="1" applyFill="1" applyBorder="1" applyAlignment="1" applyProtection="1">
      <alignment horizontal="center" vertical="center"/>
      <protection locked="0"/>
    </xf>
    <xf numFmtId="0" fontId="6" fillId="24" borderId="11" xfId="6" applyFont="1" applyFill="1" applyBorder="1" applyAlignment="1">
      <alignment horizontal="center" vertical="center" wrapText="1"/>
    </xf>
    <xf numFmtId="10" fontId="7" fillId="24" borderId="11" xfId="3" applyNumberFormat="1" applyFont="1" applyFill="1" applyBorder="1" applyAlignment="1">
      <alignment horizontal="center" vertical="center"/>
    </xf>
    <xf numFmtId="170" fontId="7" fillId="24" borderId="11" xfId="0" applyNumberFormat="1" applyFont="1" applyFill="1" applyBorder="1" applyAlignment="1">
      <alignment horizontal="center" vertical="center"/>
    </xf>
    <xf numFmtId="0" fontId="7" fillId="24" borderId="11" xfId="6" applyFont="1" applyFill="1" applyBorder="1" applyAlignment="1">
      <alignment horizontal="center" vertical="center" wrapText="1"/>
    </xf>
    <xf numFmtId="0" fontId="7" fillId="24" borderId="11" xfId="6" applyFont="1" applyFill="1" applyBorder="1" applyAlignment="1">
      <alignment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6" fillId="21" borderId="11" xfId="0" applyFont="1" applyFill="1" applyBorder="1" applyAlignment="1">
      <alignment wrapText="1"/>
    </xf>
    <xf numFmtId="2" fontId="6" fillId="2" borderId="11" xfId="0" applyNumberFormat="1" applyFont="1" applyFill="1" applyBorder="1" applyAlignment="1" applyProtection="1">
      <alignment horizontal="center"/>
      <protection locked="0"/>
    </xf>
    <xf numFmtId="0" fontId="6" fillId="2" borderId="11" xfId="0" applyFont="1" applyFill="1" applyBorder="1" applyAlignment="1" applyProtection="1">
      <alignment horizontal="center"/>
      <protection locked="0"/>
    </xf>
    <xf numFmtId="0" fontId="6" fillId="0" borderId="11" xfId="0" applyFont="1" applyBorder="1" applyAlignment="1">
      <alignment horizontal="center"/>
    </xf>
    <xf numFmtId="39" fontId="6" fillId="21" borderId="11" xfId="11" applyNumberFormat="1" applyFont="1" applyFill="1" applyBorder="1" applyAlignment="1" applyProtection="1">
      <alignment horizontal="center"/>
    </xf>
    <xf numFmtId="39" fontId="7" fillId="13" borderId="11" xfId="0" applyNumberFormat="1" applyFont="1" applyFill="1" applyBorder="1" applyAlignment="1">
      <alignment horizontal="center"/>
    </xf>
    <xf numFmtId="172" fontId="6" fillId="2" borderId="11" xfId="10" applyFont="1" applyFill="1" applyBorder="1" applyAlignment="1" applyProtection="1">
      <alignment horizontal="center"/>
      <protection locked="0"/>
    </xf>
    <xf numFmtId="172" fontId="6" fillId="0" borderId="11" xfId="10" applyFont="1" applyBorder="1" applyAlignment="1" applyProtection="1">
      <alignment horizontal="center"/>
    </xf>
    <xf numFmtId="9" fontId="6" fillId="0" borderId="11" xfId="0" applyNumberFormat="1" applyFont="1" applyBorder="1" applyAlignment="1">
      <alignment horizontal="center"/>
    </xf>
    <xf numFmtId="2" fontId="7" fillId="13" borderId="11" xfId="0" applyNumberFormat="1" applyFont="1" applyFill="1" applyBorder="1" applyAlignment="1">
      <alignment horizontal="center"/>
    </xf>
    <xf numFmtId="0" fontId="7" fillId="13" borderId="8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/>
    </xf>
    <xf numFmtId="0" fontId="7" fillId="13" borderId="10" xfId="0" applyFont="1" applyFill="1" applyBorder="1" applyAlignment="1">
      <alignment horizontal="center"/>
    </xf>
    <xf numFmtId="0" fontId="9" fillId="13" borderId="0" xfId="0" applyFont="1" applyFill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13" borderId="9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20" borderId="8" xfId="0" applyFont="1" applyFill="1" applyBorder="1" applyAlignment="1">
      <alignment horizontal="center" wrapText="1"/>
    </xf>
    <xf numFmtId="0" fontId="7" fillId="20" borderId="9" xfId="0" applyFont="1" applyFill="1" applyBorder="1" applyAlignment="1">
      <alignment horizontal="center" wrapText="1"/>
    </xf>
    <xf numFmtId="172" fontId="7" fillId="13" borderId="8" xfId="10" applyFont="1" applyFill="1" applyBorder="1" applyAlignment="1" applyProtection="1">
      <alignment horizontal="center" vertical="center"/>
    </xf>
    <xf numFmtId="172" fontId="7" fillId="13" borderId="10" xfId="10" applyFont="1" applyFill="1" applyBorder="1" applyAlignment="1" applyProtection="1">
      <alignment horizontal="center" vertical="center"/>
    </xf>
    <xf numFmtId="172" fontId="7" fillId="13" borderId="11" xfId="0" applyNumberFormat="1" applyFont="1" applyFill="1" applyBorder="1" applyAlignment="1">
      <alignment horizont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2" borderId="5" xfId="4" applyFont="1" applyFill="1" applyBorder="1" applyAlignment="1">
      <alignment horizontal="center" vertical="center" wrapText="1"/>
    </xf>
    <xf numFmtId="0" fontId="7" fillId="2" borderId="6" xfId="4" applyFont="1" applyFill="1" applyBorder="1" applyAlignment="1">
      <alignment horizontal="center" vertical="center" wrapText="1"/>
    </xf>
    <xf numFmtId="0" fontId="7" fillId="0" borderId="8" xfId="4" applyFont="1" applyBorder="1" applyAlignment="1">
      <alignment horizontal="right" vertical="center" wrapText="1"/>
    </xf>
    <xf numFmtId="0" fontId="7" fillId="0" borderId="9" xfId="4" applyFont="1" applyBorder="1" applyAlignment="1">
      <alignment horizontal="right" vertical="center" wrapText="1"/>
    </xf>
    <xf numFmtId="0" fontId="7" fillId="0" borderId="10" xfId="4" applyFont="1" applyBorder="1" applyAlignment="1">
      <alignment horizontal="right" vertical="center" wrapText="1"/>
    </xf>
    <xf numFmtId="0" fontId="6" fillId="5" borderId="8" xfId="4" quotePrefix="1" applyFont="1" applyFill="1" applyBorder="1" applyAlignment="1">
      <alignment horizontal="center" vertical="center" wrapText="1"/>
    </xf>
    <xf numFmtId="0" fontId="6" fillId="5" borderId="10" xfId="4" quotePrefix="1" applyFont="1" applyFill="1" applyBorder="1" applyAlignment="1">
      <alignment horizontal="center" vertical="center" wrapText="1"/>
    </xf>
    <xf numFmtId="17" fontId="6" fillId="5" borderId="8" xfId="4" quotePrefix="1" applyNumberFormat="1" applyFont="1" applyFill="1" applyBorder="1" applyAlignment="1">
      <alignment horizontal="center" vertical="center" wrapText="1"/>
    </xf>
    <xf numFmtId="17" fontId="6" fillId="5" borderId="10" xfId="4" quotePrefix="1" applyNumberFormat="1" applyFont="1" applyFill="1" applyBorder="1" applyAlignment="1">
      <alignment horizontal="center" vertical="center" wrapText="1"/>
    </xf>
    <xf numFmtId="0" fontId="7" fillId="5" borderId="9" xfId="4" applyFont="1" applyFill="1" applyBorder="1" applyAlignment="1">
      <alignment horizontal="right" vertical="center" wrapText="1"/>
    </xf>
    <xf numFmtId="0" fontId="7" fillId="5" borderId="10" xfId="4" applyFont="1" applyFill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5" applyFont="1" applyBorder="1" applyAlignment="1">
      <alignment horizontal="center" vertical="center" wrapText="1"/>
    </xf>
    <xf numFmtId="0" fontId="10" fillId="0" borderId="10" xfId="5" applyFont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8" xfId="5" applyFont="1" applyFill="1" applyBorder="1" applyAlignment="1">
      <alignment horizontal="center" vertical="center" wrapText="1"/>
    </xf>
    <xf numFmtId="0" fontId="6" fillId="5" borderId="10" xfId="5" applyFont="1" applyFill="1" applyBorder="1" applyAlignment="1">
      <alignment horizontal="center" vertical="center" wrapText="1"/>
    </xf>
    <xf numFmtId="0" fontId="7" fillId="4" borderId="13" xfId="4" applyFont="1" applyFill="1" applyBorder="1" applyAlignment="1">
      <alignment horizontal="center" vertical="center"/>
    </xf>
    <xf numFmtId="0" fontId="7" fillId="4" borderId="19" xfId="4" applyFont="1" applyFill="1" applyBorder="1" applyAlignment="1">
      <alignment horizontal="center" vertical="center"/>
    </xf>
    <xf numFmtId="0" fontId="7" fillId="4" borderId="14" xfId="4" applyFont="1" applyFill="1" applyBorder="1" applyAlignment="1">
      <alignment horizontal="center" vertical="center"/>
    </xf>
    <xf numFmtId="0" fontId="7" fillId="4" borderId="17" xfId="4" applyFont="1" applyFill="1" applyBorder="1" applyAlignment="1">
      <alignment horizontal="center" vertical="center"/>
    </xf>
    <xf numFmtId="0" fontId="7" fillId="4" borderId="20" xfId="4" applyFont="1" applyFill="1" applyBorder="1" applyAlignment="1">
      <alignment horizontal="center" vertical="center"/>
    </xf>
    <xf numFmtId="0" fontId="7" fillId="4" borderId="18" xfId="4" applyFont="1" applyFill="1" applyBorder="1" applyAlignment="1">
      <alignment horizontal="center" vertical="center"/>
    </xf>
    <xf numFmtId="0" fontId="7" fillId="4" borderId="8" xfId="4" applyFont="1" applyFill="1" applyBorder="1" applyAlignment="1">
      <alignment horizontal="center" vertical="center"/>
    </xf>
    <xf numFmtId="0" fontId="7" fillId="4" borderId="9" xfId="4" applyFont="1" applyFill="1" applyBorder="1" applyAlignment="1">
      <alignment horizontal="center" vertical="center"/>
    </xf>
    <xf numFmtId="0" fontId="7" fillId="4" borderId="10" xfId="4" applyFont="1" applyFill="1" applyBorder="1" applyAlignment="1">
      <alignment horizontal="center" vertical="center"/>
    </xf>
    <xf numFmtId="14" fontId="6" fillId="5" borderId="8" xfId="0" quotePrefix="1" applyNumberFormat="1" applyFont="1" applyFill="1" applyBorder="1" applyAlignment="1">
      <alignment horizontal="center" vertical="center"/>
    </xf>
    <xf numFmtId="14" fontId="6" fillId="5" borderId="9" xfId="0" applyNumberFormat="1" applyFont="1" applyFill="1" applyBorder="1" applyAlignment="1">
      <alignment horizontal="center" vertical="center"/>
    </xf>
    <xf numFmtId="14" fontId="6" fillId="5" borderId="10" xfId="0" applyNumberFormat="1" applyFont="1" applyFill="1" applyBorder="1" applyAlignment="1">
      <alignment horizontal="center" vertical="center"/>
    </xf>
    <xf numFmtId="0" fontId="6" fillId="5" borderId="8" xfId="4" applyFont="1" applyFill="1" applyBorder="1" applyAlignment="1">
      <alignment horizontal="center" vertical="center" wrapText="1"/>
    </xf>
    <xf numFmtId="0" fontId="6" fillId="5" borderId="9" xfId="4" applyFont="1" applyFill="1" applyBorder="1" applyAlignment="1">
      <alignment horizontal="center" vertical="center" wrapText="1"/>
    </xf>
    <xf numFmtId="0" fontId="6" fillId="5" borderId="10" xfId="4" applyFont="1" applyFill="1" applyBorder="1" applyAlignment="1">
      <alignment horizontal="center" vertical="center" wrapText="1"/>
    </xf>
    <xf numFmtId="0" fontId="7" fillId="19" borderId="8" xfId="6" applyFont="1" applyFill="1" applyBorder="1" applyAlignment="1">
      <alignment horizontal="center" vertical="center"/>
    </xf>
    <xf numFmtId="0" fontId="7" fillId="19" borderId="9" xfId="6" applyFont="1" applyFill="1" applyBorder="1" applyAlignment="1">
      <alignment horizontal="center" vertical="center"/>
    </xf>
    <xf numFmtId="0" fontId="7" fillId="19" borderId="10" xfId="6" applyFont="1" applyFill="1" applyBorder="1" applyAlignment="1">
      <alignment horizontal="center" vertical="center"/>
    </xf>
    <xf numFmtId="0" fontId="7" fillId="7" borderId="8" xfId="6" applyFont="1" applyFill="1" applyBorder="1" applyAlignment="1">
      <alignment horizontal="center" vertical="center" wrapText="1"/>
    </xf>
    <xf numFmtId="0" fontId="7" fillId="7" borderId="9" xfId="6" applyFont="1" applyFill="1" applyBorder="1" applyAlignment="1">
      <alignment horizontal="center" vertical="center" wrapText="1"/>
    </xf>
    <xf numFmtId="0" fontId="7" fillId="7" borderId="10" xfId="6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justify" vertical="center"/>
    </xf>
    <xf numFmtId="0" fontId="6" fillId="2" borderId="10" xfId="0" applyFont="1" applyFill="1" applyBorder="1" applyAlignment="1">
      <alignment horizontal="justify" vertical="center"/>
    </xf>
    <xf numFmtId="164" fontId="7" fillId="0" borderId="8" xfId="3" applyNumberFormat="1" applyFont="1" applyBorder="1" applyAlignment="1">
      <alignment horizontal="center" vertical="center"/>
    </xf>
    <xf numFmtId="164" fontId="7" fillId="0" borderId="10" xfId="3" applyNumberFormat="1" applyFont="1" applyBorder="1" applyAlignment="1">
      <alignment horizontal="center" vertical="center"/>
    </xf>
    <xf numFmtId="164" fontId="7" fillId="0" borderId="8" xfId="3" applyNumberFormat="1" applyFont="1" applyBorder="1" applyAlignment="1">
      <alignment horizontal="justify" vertical="center"/>
    </xf>
    <xf numFmtId="164" fontId="7" fillId="0" borderId="10" xfId="3" applyNumberFormat="1" applyFont="1" applyBorder="1" applyAlignment="1">
      <alignment horizontal="justify" vertical="center"/>
    </xf>
    <xf numFmtId="0" fontId="6" fillId="5" borderId="9" xfId="5" applyFont="1" applyFill="1" applyBorder="1" applyAlignment="1">
      <alignment horizontal="center" vertical="center" wrapText="1"/>
    </xf>
    <xf numFmtId="170" fontId="7" fillId="5" borderId="8" xfId="5" applyNumberFormat="1" applyFont="1" applyFill="1" applyBorder="1" applyAlignment="1">
      <alignment horizontal="center" vertical="center" wrapText="1"/>
    </xf>
    <xf numFmtId="170" fontId="7" fillId="5" borderId="9" xfId="5" applyNumberFormat="1" applyFont="1" applyFill="1" applyBorder="1" applyAlignment="1">
      <alignment horizontal="center" vertical="center" wrapText="1"/>
    </xf>
    <xf numFmtId="170" fontId="7" fillId="5" borderId="10" xfId="5" applyNumberFormat="1" applyFont="1" applyFill="1" applyBorder="1" applyAlignment="1">
      <alignment horizontal="center" vertical="center" wrapText="1"/>
    </xf>
    <xf numFmtId="15" fontId="6" fillId="5" borderId="8" xfId="0" applyNumberFormat="1" applyFont="1" applyFill="1" applyBorder="1" applyAlignment="1">
      <alignment horizontal="center" vertical="center"/>
    </xf>
    <xf numFmtId="15" fontId="6" fillId="5" borderId="9" xfId="0" applyNumberFormat="1" applyFont="1" applyFill="1" applyBorder="1" applyAlignment="1">
      <alignment horizontal="center" vertical="center"/>
    </xf>
    <xf numFmtId="15" fontId="6" fillId="5" borderId="10" xfId="0" applyNumberFormat="1" applyFont="1" applyFill="1" applyBorder="1" applyAlignment="1">
      <alignment horizontal="center" vertical="center"/>
    </xf>
    <xf numFmtId="0" fontId="7" fillId="5" borderId="8" xfId="6" applyFont="1" applyFill="1" applyBorder="1" applyAlignment="1">
      <alignment horizontal="justify" vertical="center"/>
    </xf>
    <xf numFmtId="0" fontId="7" fillId="5" borderId="10" xfId="6" applyFont="1" applyFill="1" applyBorder="1" applyAlignment="1">
      <alignment horizontal="justify" vertical="center"/>
    </xf>
    <xf numFmtId="0" fontId="7" fillId="11" borderId="8" xfId="6" applyFont="1" applyFill="1" applyBorder="1" applyAlignment="1">
      <alignment horizontal="center" vertical="center"/>
    </xf>
    <xf numFmtId="0" fontId="7" fillId="11" borderId="9" xfId="6" applyFont="1" applyFill="1" applyBorder="1" applyAlignment="1">
      <alignment horizontal="center" vertical="center"/>
    </xf>
    <xf numFmtId="0" fontId="7" fillId="11" borderId="10" xfId="6" applyFont="1" applyFill="1" applyBorder="1" applyAlignment="1">
      <alignment horizontal="center" vertical="center"/>
    </xf>
    <xf numFmtId="0" fontId="7" fillId="10" borderId="23" xfId="6" applyFont="1" applyFill="1" applyBorder="1" applyAlignment="1">
      <alignment horizontal="center" vertical="center" wrapText="1"/>
    </xf>
    <xf numFmtId="0" fontId="7" fillId="10" borderId="24" xfId="6" applyFont="1" applyFill="1" applyBorder="1" applyAlignment="1">
      <alignment horizontal="center" vertical="center" wrapText="1"/>
    </xf>
    <xf numFmtId="0" fontId="7" fillId="10" borderId="25" xfId="6" applyFont="1" applyFill="1" applyBorder="1" applyAlignment="1">
      <alignment horizontal="center" vertical="center" wrapText="1"/>
    </xf>
    <xf numFmtId="0" fontId="9" fillId="12" borderId="26" xfId="0" applyFont="1" applyFill="1" applyBorder="1" applyAlignment="1">
      <alignment horizontal="center" vertical="center"/>
    </xf>
    <xf numFmtId="0" fontId="9" fillId="12" borderId="27" xfId="0" applyFont="1" applyFill="1" applyBorder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9" fillId="12" borderId="29" xfId="0" applyFont="1" applyFill="1" applyBorder="1" applyAlignment="1">
      <alignment horizontal="center" vertical="center"/>
    </xf>
    <xf numFmtId="0" fontId="7" fillId="2" borderId="11" xfId="6" applyFont="1" applyFill="1" applyBorder="1" applyAlignment="1">
      <alignment horizontal="center" vertical="center" wrapText="1"/>
    </xf>
    <xf numFmtId="0" fontId="7" fillId="2" borderId="11" xfId="6" applyFont="1" applyFill="1" applyBorder="1" applyAlignment="1">
      <alignment horizontal="center" vertical="center"/>
    </xf>
    <xf numFmtId="164" fontId="7" fillId="0" borderId="8" xfId="3" quotePrefix="1" applyNumberFormat="1" applyFont="1" applyBorder="1" applyAlignment="1">
      <alignment horizontal="justify" vertical="center"/>
    </xf>
    <xf numFmtId="164" fontId="7" fillId="9" borderId="8" xfId="3" applyNumberFormat="1" applyFont="1" applyFill="1" applyBorder="1" applyAlignment="1">
      <alignment horizontal="center" vertical="center"/>
    </xf>
    <xf numFmtId="164" fontId="7" fillId="9" borderId="9" xfId="3" applyNumberFormat="1" applyFont="1" applyFill="1" applyBorder="1" applyAlignment="1">
      <alignment horizontal="center" vertical="center"/>
    </xf>
    <xf numFmtId="164" fontId="7" fillId="9" borderId="10" xfId="3" applyNumberFormat="1" applyFont="1" applyFill="1" applyBorder="1" applyAlignment="1">
      <alignment horizontal="center" vertical="center"/>
    </xf>
    <xf numFmtId="0" fontId="7" fillId="10" borderId="8" xfId="6" applyFont="1" applyFill="1" applyBorder="1" applyAlignment="1">
      <alignment horizontal="center" vertical="center" wrapText="1"/>
    </xf>
    <xf numFmtId="0" fontId="7" fillId="10" borderId="9" xfId="6" applyFont="1" applyFill="1" applyBorder="1" applyAlignment="1">
      <alignment horizontal="center" vertical="center" wrapText="1"/>
    </xf>
    <xf numFmtId="0" fontId="7" fillId="10" borderId="10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left" vertical="center"/>
    </xf>
    <xf numFmtId="0" fontId="7" fillId="2" borderId="10" xfId="6" applyFont="1" applyFill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10" borderId="8" xfId="6" applyFont="1" applyFill="1" applyBorder="1" applyAlignment="1">
      <alignment horizontal="right" vertical="center" wrapText="1"/>
    </xf>
    <xf numFmtId="0" fontId="7" fillId="10" borderId="9" xfId="6" applyFont="1" applyFill="1" applyBorder="1" applyAlignment="1">
      <alignment horizontal="right" vertical="center" wrapText="1"/>
    </xf>
    <xf numFmtId="0" fontId="7" fillId="10" borderId="10" xfId="6" applyFont="1" applyFill="1" applyBorder="1" applyAlignment="1">
      <alignment horizontal="right" vertical="center" wrapText="1"/>
    </xf>
    <xf numFmtId="0" fontId="7" fillId="0" borderId="8" xfId="6" applyFont="1" applyBorder="1" applyAlignment="1">
      <alignment horizontal="left" vertical="center" wrapText="1"/>
    </xf>
    <xf numFmtId="0" fontId="7" fillId="0" borderId="9" xfId="6" applyFont="1" applyBorder="1" applyAlignment="1">
      <alignment horizontal="left" vertical="center" wrapText="1"/>
    </xf>
    <xf numFmtId="0" fontId="7" fillId="0" borderId="10" xfId="6" applyFont="1" applyBorder="1" applyAlignment="1">
      <alignment horizontal="left" vertical="center" wrapText="1"/>
    </xf>
    <xf numFmtId="0" fontId="7" fillId="24" borderId="8" xfId="0" applyFont="1" applyFill="1" applyBorder="1" applyAlignment="1">
      <alignment horizontal="left" vertical="center"/>
    </xf>
    <xf numFmtId="0" fontId="7" fillId="24" borderId="10" xfId="0" applyFont="1" applyFill="1" applyBorder="1" applyAlignment="1">
      <alignment horizontal="left" vertical="center"/>
    </xf>
    <xf numFmtId="0" fontId="7" fillId="14" borderId="9" xfId="6" applyFont="1" applyFill="1" applyBorder="1" applyAlignment="1">
      <alignment horizontal="center" vertical="center"/>
    </xf>
    <xf numFmtId="0" fontId="7" fillId="14" borderId="10" xfId="6" applyFont="1" applyFill="1" applyBorder="1" applyAlignment="1">
      <alignment horizontal="center" vertical="center"/>
    </xf>
    <xf numFmtId="0" fontId="7" fillId="11" borderId="8" xfId="6" applyFont="1" applyFill="1" applyBorder="1" applyAlignment="1">
      <alignment horizontal="center" vertical="center" wrapText="1"/>
    </xf>
    <xf numFmtId="0" fontId="7" fillId="11" borderId="9" xfId="6" applyFont="1" applyFill="1" applyBorder="1" applyAlignment="1">
      <alignment horizontal="center" vertical="center" wrapText="1"/>
    </xf>
    <xf numFmtId="0" fontId="7" fillId="11" borderId="10" xfId="6" applyFont="1" applyFill="1" applyBorder="1" applyAlignment="1">
      <alignment horizontal="center" vertical="center" wrapText="1"/>
    </xf>
    <xf numFmtId="0" fontId="7" fillId="15" borderId="8" xfId="6" applyFont="1" applyFill="1" applyBorder="1" applyAlignment="1">
      <alignment horizontal="center" vertical="center" wrapText="1"/>
    </xf>
    <xf numFmtId="0" fontId="7" fillId="15" borderId="9" xfId="6" applyFont="1" applyFill="1" applyBorder="1" applyAlignment="1">
      <alignment horizontal="center" vertical="center" wrapText="1"/>
    </xf>
    <xf numFmtId="0" fontId="7" fillId="15" borderId="10" xfId="6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9" fillId="12" borderId="40" xfId="6" applyFont="1" applyFill="1" applyBorder="1" applyAlignment="1">
      <alignment horizontal="center" vertical="center" wrapText="1"/>
    </xf>
    <xf numFmtId="0" fontId="9" fillId="12" borderId="26" xfId="6" applyFont="1" applyFill="1" applyBorder="1" applyAlignment="1">
      <alignment horizontal="center" vertical="center" wrapText="1"/>
    </xf>
    <xf numFmtId="0" fontId="9" fillId="12" borderId="27" xfId="6" applyFont="1" applyFill="1" applyBorder="1" applyAlignment="1">
      <alignment horizontal="center" vertical="center" wrapText="1"/>
    </xf>
    <xf numFmtId="0" fontId="9" fillId="12" borderId="41" xfId="6" applyFont="1" applyFill="1" applyBorder="1" applyAlignment="1">
      <alignment horizontal="center" vertical="center" wrapText="1"/>
    </xf>
    <xf numFmtId="0" fontId="9" fillId="12" borderId="0" xfId="6" applyFont="1" applyFill="1" applyAlignment="1">
      <alignment horizontal="center" vertical="center" wrapText="1"/>
    </xf>
    <xf numFmtId="0" fontId="9" fillId="12" borderId="29" xfId="6" applyFont="1" applyFill="1" applyBorder="1" applyAlignment="1">
      <alignment horizontal="center" vertical="center" wrapText="1"/>
    </xf>
    <xf numFmtId="0" fontId="9" fillId="12" borderId="42" xfId="6" applyFont="1" applyFill="1" applyBorder="1" applyAlignment="1">
      <alignment horizontal="center" vertical="center" wrapText="1"/>
    </xf>
    <xf numFmtId="0" fontId="9" fillId="12" borderId="43" xfId="6" applyFont="1" applyFill="1" applyBorder="1" applyAlignment="1">
      <alignment horizontal="center" vertical="center" wrapText="1"/>
    </xf>
    <xf numFmtId="0" fontId="9" fillId="12" borderId="44" xfId="6" applyFont="1" applyFill="1" applyBorder="1" applyAlignment="1">
      <alignment horizontal="center" vertical="center" wrapText="1"/>
    </xf>
    <xf numFmtId="0" fontId="7" fillId="19" borderId="45" xfId="6" applyFont="1" applyFill="1" applyBorder="1" applyAlignment="1">
      <alignment horizontal="center" vertical="center"/>
    </xf>
    <xf numFmtId="0" fontId="7" fillId="19" borderId="46" xfId="6" applyFont="1" applyFill="1" applyBorder="1" applyAlignment="1">
      <alignment horizontal="center" vertical="center"/>
    </xf>
    <xf numFmtId="0" fontId="7" fillId="19" borderId="47" xfId="6" applyFont="1" applyFill="1" applyBorder="1" applyAlignment="1">
      <alignment horizontal="center" vertical="center"/>
    </xf>
    <xf numFmtId="0" fontId="7" fillId="2" borderId="8" xfId="6" applyFont="1" applyFill="1" applyBorder="1" applyAlignment="1">
      <alignment horizontal="center" vertical="center"/>
    </xf>
    <xf numFmtId="0" fontId="7" fillId="2" borderId="9" xfId="6" applyFont="1" applyFill="1" applyBorder="1" applyAlignment="1">
      <alignment horizontal="center" vertical="center"/>
    </xf>
    <xf numFmtId="0" fontId="7" fillId="2" borderId="10" xfId="6" applyFont="1" applyFill="1" applyBorder="1" applyAlignment="1">
      <alignment horizontal="center" vertical="center"/>
    </xf>
    <xf numFmtId="0" fontId="7" fillId="7" borderId="8" xfId="6" applyFont="1" applyFill="1" applyBorder="1" applyAlignment="1">
      <alignment horizontal="center" vertical="center"/>
    </xf>
    <xf numFmtId="0" fontId="7" fillId="7" borderId="9" xfId="6" applyFont="1" applyFill="1" applyBorder="1" applyAlignment="1">
      <alignment horizontal="center" vertical="center"/>
    </xf>
    <xf numFmtId="0" fontId="7" fillId="7" borderId="10" xfId="6" applyFont="1" applyFill="1" applyBorder="1" applyAlignment="1">
      <alignment horizontal="center" vertical="center"/>
    </xf>
    <xf numFmtId="0" fontId="7" fillId="18" borderId="11" xfId="0" applyFont="1" applyFill="1" applyBorder="1" applyAlignment="1">
      <alignment horizontal="left" vertical="center" wrapText="1"/>
    </xf>
    <xf numFmtId="0" fontId="11" fillId="0" borderId="13" xfId="8" applyFont="1" applyFill="1" applyBorder="1" applyAlignment="1" applyProtection="1">
      <alignment horizontal="left" vertical="center"/>
    </xf>
    <xf numFmtId="0" fontId="11" fillId="0" borderId="14" xfId="8" applyFont="1" applyFill="1" applyBorder="1" applyAlignment="1" applyProtection="1">
      <alignment horizontal="left" vertical="center"/>
    </xf>
    <xf numFmtId="0" fontId="7" fillId="0" borderId="17" xfId="6" applyFont="1" applyBorder="1" applyAlignment="1">
      <alignment horizontal="left" vertical="center" wrapText="1"/>
    </xf>
    <xf numFmtId="0" fontId="7" fillId="0" borderId="18" xfId="6" applyFont="1" applyBorder="1" applyAlignment="1">
      <alignment horizontal="left" vertical="center" wrapText="1"/>
    </xf>
    <xf numFmtId="0" fontId="7" fillId="2" borderId="8" xfId="6" applyFont="1" applyFill="1" applyBorder="1" applyAlignment="1">
      <alignment horizontal="center" vertical="center" wrapText="1"/>
    </xf>
    <xf numFmtId="0" fontId="7" fillId="2" borderId="9" xfId="6" applyFont="1" applyFill="1" applyBorder="1" applyAlignment="1">
      <alignment horizontal="center" vertical="center" wrapText="1"/>
    </xf>
    <xf numFmtId="0" fontId="7" fillId="2" borderId="10" xfId="6" applyFont="1" applyFill="1" applyBorder="1" applyAlignment="1">
      <alignment horizontal="center" vertical="center" wrapText="1"/>
    </xf>
    <xf numFmtId="0" fontId="7" fillId="14" borderId="8" xfId="6" applyFont="1" applyFill="1" applyBorder="1" applyAlignment="1">
      <alignment horizontal="center" vertical="center"/>
    </xf>
    <xf numFmtId="164" fontId="7" fillId="24" borderId="8" xfId="3" applyNumberFormat="1" applyFont="1" applyFill="1" applyBorder="1" applyAlignment="1">
      <alignment horizontal="center" vertical="center"/>
    </xf>
    <xf numFmtId="164" fontId="7" fillId="24" borderId="10" xfId="3" applyNumberFormat="1" applyFont="1" applyFill="1" applyBorder="1" applyAlignment="1">
      <alignment horizontal="center" vertical="center"/>
    </xf>
    <xf numFmtId="164" fontId="7" fillId="24" borderId="13" xfId="3" applyNumberFormat="1" applyFont="1" applyFill="1" applyBorder="1" applyAlignment="1">
      <alignment horizontal="center" vertical="center"/>
    </xf>
    <xf numFmtId="164" fontId="7" fillId="24" borderId="14" xfId="3" applyNumberFormat="1" applyFont="1" applyFill="1" applyBorder="1" applyAlignment="1">
      <alignment horizontal="center" vertical="center"/>
    </xf>
    <xf numFmtId="0" fontId="6" fillId="0" borderId="8" xfId="6" applyFont="1" applyBorder="1" applyAlignment="1">
      <alignment horizontal="left" vertical="center" wrapText="1"/>
    </xf>
    <xf numFmtId="0" fontId="6" fillId="0" borderId="9" xfId="6" applyFont="1" applyBorder="1" applyAlignment="1">
      <alignment horizontal="left" vertical="center" wrapText="1"/>
    </xf>
    <xf numFmtId="0" fontId="6" fillId="0" borderId="10" xfId="6" applyFont="1" applyBorder="1" applyAlignment="1">
      <alignment horizontal="left" vertical="center" wrapText="1"/>
    </xf>
    <xf numFmtId="0" fontId="9" fillId="0" borderId="19" xfId="6" applyFont="1" applyBorder="1" applyAlignment="1">
      <alignment horizontal="right" vertical="center" wrapText="1"/>
    </xf>
    <xf numFmtId="0" fontId="7" fillId="16" borderId="21" xfId="0" applyFont="1" applyFill="1" applyBorder="1" applyAlignment="1">
      <alignment horizontal="center" vertical="center"/>
    </xf>
    <xf numFmtId="0" fontId="7" fillId="16" borderId="22" xfId="0" applyFont="1" applyFill="1" applyBorder="1" applyAlignment="1">
      <alignment horizontal="center" vertical="center"/>
    </xf>
    <xf numFmtId="0" fontId="7" fillId="19" borderId="11" xfId="6" applyFont="1" applyFill="1" applyBorder="1" applyAlignment="1">
      <alignment horizontal="center" vertical="center"/>
    </xf>
    <xf numFmtId="0" fontId="7" fillId="10" borderId="13" xfId="6" applyFont="1" applyFill="1" applyBorder="1" applyAlignment="1">
      <alignment horizontal="center" vertical="center" wrapText="1"/>
    </xf>
    <xf numFmtId="0" fontId="7" fillId="10" borderId="19" xfId="6" applyFont="1" applyFill="1" applyBorder="1" applyAlignment="1">
      <alignment horizontal="center" vertical="center" wrapText="1"/>
    </xf>
    <xf numFmtId="0" fontId="7" fillId="10" borderId="14" xfId="6" applyFont="1" applyFill="1" applyBorder="1" applyAlignment="1">
      <alignment horizontal="center" vertical="center" wrapText="1"/>
    </xf>
    <xf numFmtId="0" fontId="9" fillId="12" borderId="28" xfId="6" applyFont="1" applyFill="1" applyBorder="1" applyAlignment="1">
      <alignment horizontal="center" vertical="center" wrapText="1"/>
    </xf>
    <xf numFmtId="0" fontId="7" fillId="14" borderId="11" xfId="6" applyFont="1" applyFill="1" applyBorder="1" applyAlignment="1">
      <alignment horizontal="center" vertical="center"/>
    </xf>
    <xf numFmtId="0" fontId="9" fillId="0" borderId="0" xfId="6" applyFont="1" applyAlignment="1">
      <alignment horizontal="right" vertical="center" wrapText="1"/>
    </xf>
    <xf numFmtId="0" fontId="7" fillId="10" borderId="11" xfId="6" applyFont="1" applyFill="1" applyBorder="1" applyAlignment="1">
      <alignment horizontal="center" vertical="center" wrapText="1"/>
    </xf>
    <xf numFmtId="0" fontId="7" fillId="10" borderId="17" xfId="6" applyFont="1" applyFill="1" applyBorder="1" applyAlignment="1">
      <alignment horizontal="right" vertical="center" wrapText="1"/>
    </xf>
    <xf numFmtId="0" fontId="7" fillId="10" borderId="20" xfId="6" applyFont="1" applyFill="1" applyBorder="1" applyAlignment="1">
      <alignment horizontal="right" vertical="center" wrapText="1"/>
    </xf>
    <xf numFmtId="0" fontId="7" fillId="10" borderId="18" xfId="6" applyFont="1" applyFill="1" applyBorder="1" applyAlignment="1">
      <alignment horizontal="right" vertical="center" wrapText="1"/>
    </xf>
    <xf numFmtId="0" fontId="12" fillId="0" borderId="37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172" fontId="12" fillId="22" borderId="21" xfId="12" applyFont="1" applyFill="1" applyBorder="1" applyAlignment="1" applyProtection="1">
      <alignment horizontal="center" vertical="center" wrapText="1"/>
    </xf>
    <xf numFmtId="172" fontId="12" fillId="22" borderId="22" xfId="12" applyFont="1" applyFill="1" applyBorder="1" applyAlignment="1" applyProtection="1">
      <alignment horizontal="center" vertical="center" wrapText="1"/>
    </xf>
    <xf numFmtId="0" fontId="12" fillId="22" borderId="21" xfId="0" applyFont="1" applyFill="1" applyBorder="1" applyAlignment="1">
      <alignment horizontal="center" vertical="center" wrapText="1"/>
    </xf>
    <xf numFmtId="0" fontId="12" fillId="22" borderId="30" xfId="0" applyFont="1" applyFill="1" applyBorder="1" applyAlignment="1">
      <alignment horizontal="center" vertical="center" wrapText="1"/>
    </xf>
    <xf numFmtId="0" fontId="12" fillId="22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</cellXfs>
  <cellStyles count="13">
    <cellStyle name="Hiperlink" xfId="8" builtinId="8"/>
    <cellStyle name="Moeda" xfId="2" builtinId="4"/>
    <cellStyle name="Moeda 2" xfId="7" xr:uid="{00000000-0005-0000-0000-000002000000}"/>
    <cellStyle name="Moeda 2 2" xfId="12" xr:uid="{433816C5-45E8-4F5F-9BB5-F7EE99477D66}"/>
    <cellStyle name="Moeda 3" xfId="10" xr:uid="{3457CEFB-E268-45C6-A808-A237D1E01D8F}"/>
    <cellStyle name="Normal" xfId="0" builtinId="0"/>
    <cellStyle name="Normal 2" xfId="6" xr:uid="{00000000-0005-0000-0000-000004000000}"/>
    <cellStyle name="Normal 4" xfId="4" xr:uid="{00000000-0005-0000-0000-000005000000}"/>
    <cellStyle name="Normal 5" xfId="5" xr:uid="{00000000-0005-0000-0000-000006000000}"/>
    <cellStyle name="Porcentagem" xfId="3" builtinId="5"/>
    <cellStyle name="Vírgula" xfId="1" builtinId="3"/>
    <cellStyle name="Vírgula 2" xfId="9" xr:uid="{00000000-0005-0000-0000-000009000000}"/>
    <cellStyle name="Vírgula 3" xfId="11" xr:uid="{7E78693B-CE66-4617-AE0D-5FC521472B0A}"/>
  </cellStyles>
  <dxfs count="0"/>
  <tableStyles count="0" defaultTableStyle="TableStyleMedium2" defaultPivotStyle="PivotStyleLight16"/>
  <colors>
    <mruColors>
      <color rgb="FF66FF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rlos.ccs/Downloads/PLANILHA%20FINAL%20-%20CER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 RESUMO"/>
      <sheetName val="INSUMOS"/>
      <sheetName val="44 HR  SEMANAIS - RB"/>
    </sheetNames>
    <sheetDataSet>
      <sheetData sheetId="0"/>
      <sheetData sheetId="1">
        <row r="21">
          <cell r="G21">
            <v>0</v>
          </cell>
        </row>
        <row r="30">
          <cell r="G30">
            <v>0</v>
          </cell>
        </row>
        <row r="45">
          <cell r="G4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file:///C:\Users\Prof&#186;%20Walter\AppData\Roaming\17%20Instrucao%20Normativa%2002_2008%20Servicos%20Continuados\17%20Instrucao%20Normativa%2002_2008%20Servicos%20Continuados\17%20Instrucao%20Normativa%2002_2008%20Servicos%20Continuados\0%20LEGISLACAO%20GERAL\IN%2003_2005%20MSP_SRP\AnexoII_IN03.rtf" TargetMode="External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0C27B-18FF-45DD-8759-CD4AC867741F}">
  <sheetPr>
    <tabColor rgb="FFFFC000"/>
    <pageSetUpPr fitToPage="1"/>
  </sheetPr>
  <dimension ref="A1:F36"/>
  <sheetViews>
    <sheetView tabSelected="1" zoomScale="115" zoomScaleNormal="115" workbookViewId="0">
      <selection activeCell="A12" sqref="A12:D12"/>
    </sheetView>
  </sheetViews>
  <sheetFormatPr defaultColWidth="9.1796875" defaultRowHeight="13" x14ac:dyDescent="0.3"/>
  <cols>
    <col min="1" max="1" width="6" style="14" customWidth="1"/>
    <col min="2" max="2" width="33.1796875" style="14" customWidth="1"/>
    <col min="3" max="3" width="14.1796875" style="14" customWidth="1"/>
    <col min="4" max="6" width="15.7265625" style="14" customWidth="1"/>
    <col min="7" max="16384" width="9.1796875" style="14"/>
  </cols>
  <sheetData>
    <row r="1" spans="1:6" x14ac:dyDescent="0.3">
      <c r="A1" s="164" t="s">
        <v>123</v>
      </c>
      <c r="B1" s="164"/>
      <c r="C1" s="164"/>
      <c r="D1" s="164"/>
      <c r="E1" s="164"/>
      <c r="F1" s="164"/>
    </row>
    <row r="2" spans="1:6" x14ac:dyDescent="0.3">
      <c r="A2" s="56"/>
      <c r="B2" s="63"/>
      <c r="C2" s="56"/>
      <c r="D2" s="56"/>
      <c r="E2" s="56"/>
      <c r="F2" s="56"/>
    </row>
    <row r="3" spans="1:6" x14ac:dyDescent="0.3">
      <c r="A3" s="165" t="s">
        <v>124</v>
      </c>
      <c r="B3" s="165"/>
      <c r="C3" s="165"/>
      <c r="D3" s="165"/>
      <c r="E3" s="165"/>
      <c r="F3" s="165"/>
    </row>
    <row r="4" spans="1:6" ht="12.75" customHeight="1" x14ac:dyDescent="0.3">
      <c r="A4" s="168" t="s">
        <v>210</v>
      </c>
      <c r="B4" s="169"/>
      <c r="C4" s="169"/>
      <c r="D4" s="169"/>
      <c r="E4" s="169"/>
      <c r="F4" s="169"/>
    </row>
    <row r="5" spans="1:6" ht="78" x14ac:dyDescent="0.3">
      <c r="A5" s="64" t="s">
        <v>125</v>
      </c>
      <c r="B5" s="64" t="s">
        <v>126</v>
      </c>
      <c r="C5" s="64" t="s">
        <v>211</v>
      </c>
      <c r="D5" s="64" t="s">
        <v>212</v>
      </c>
      <c r="E5" s="64" t="s">
        <v>213</v>
      </c>
      <c r="F5" s="64" t="s">
        <v>214</v>
      </c>
    </row>
    <row r="6" spans="1:6" ht="26" x14ac:dyDescent="0.3">
      <c r="A6" s="3">
        <v>1</v>
      </c>
      <c r="B6" s="12" t="s">
        <v>179</v>
      </c>
      <c r="C6" s="3">
        <v>4</v>
      </c>
      <c r="D6" s="137">
        <v>0</v>
      </c>
      <c r="E6" s="65">
        <f>TRUNC((D6*C6),2)</f>
        <v>0</v>
      </c>
      <c r="F6" s="65">
        <f>TRUNC((E6/12),2)</f>
        <v>0</v>
      </c>
    </row>
    <row r="7" spans="1:6" ht="48" customHeight="1" x14ac:dyDescent="0.3">
      <c r="A7" s="3">
        <v>2</v>
      </c>
      <c r="B7" s="12" t="s">
        <v>180</v>
      </c>
      <c r="C7" s="3">
        <v>8</v>
      </c>
      <c r="D7" s="137">
        <v>0</v>
      </c>
      <c r="E7" s="65">
        <f t="shared" ref="E7:E11" si="0">TRUNC((D7*C7),2)</f>
        <v>0</v>
      </c>
      <c r="F7" s="65">
        <f t="shared" ref="F7:F11" si="1">TRUNC((E7/12),2)</f>
        <v>0</v>
      </c>
    </row>
    <row r="8" spans="1:6" x14ac:dyDescent="0.3">
      <c r="A8" s="3">
        <v>3</v>
      </c>
      <c r="B8" s="12" t="s">
        <v>181</v>
      </c>
      <c r="C8" s="3">
        <v>4</v>
      </c>
      <c r="D8" s="137">
        <v>0</v>
      </c>
      <c r="E8" s="65">
        <f t="shared" si="0"/>
        <v>0</v>
      </c>
      <c r="F8" s="65">
        <f t="shared" si="1"/>
        <v>0</v>
      </c>
    </row>
    <row r="9" spans="1:6" ht="26" x14ac:dyDescent="0.3">
      <c r="A9" s="3">
        <v>4</v>
      </c>
      <c r="B9" s="12" t="s">
        <v>182</v>
      </c>
      <c r="C9" s="3">
        <v>4</v>
      </c>
      <c r="D9" s="137">
        <v>0</v>
      </c>
      <c r="E9" s="65">
        <f t="shared" si="0"/>
        <v>0</v>
      </c>
      <c r="F9" s="65">
        <f t="shared" si="1"/>
        <v>0</v>
      </c>
    </row>
    <row r="10" spans="1:6" ht="26" x14ac:dyDescent="0.3">
      <c r="A10" s="3">
        <v>5</v>
      </c>
      <c r="B10" s="122" t="s">
        <v>183</v>
      </c>
      <c r="C10" s="3">
        <v>8</v>
      </c>
      <c r="D10" s="137">
        <v>0</v>
      </c>
      <c r="E10" s="65">
        <f t="shared" si="0"/>
        <v>0</v>
      </c>
      <c r="F10" s="65">
        <f t="shared" si="1"/>
        <v>0</v>
      </c>
    </row>
    <row r="11" spans="1:6" ht="39" x14ac:dyDescent="0.3">
      <c r="A11" s="3">
        <v>6</v>
      </c>
      <c r="B11" s="122" t="s">
        <v>184</v>
      </c>
      <c r="C11" s="3">
        <v>2</v>
      </c>
      <c r="D11" s="137">
        <v>0</v>
      </c>
      <c r="E11" s="65">
        <f t="shared" si="0"/>
        <v>0</v>
      </c>
      <c r="F11" s="65">
        <f t="shared" si="1"/>
        <v>0</v>
      </c>
    </row>
    <row r="12" spans="1:6" x14ac:dyDescent="0.3">
      <c r="A12" s="162" t="s">
        <v>127</v>
      </c>
      <c r="B12" s="166"/>
      <c r="C12" s="166"/>
      <c r="D12" s="166"/>
      <c r="E12" s="170">
        <f>E13*12</f>
        <v>0</v>
      </c>
      <c r="F12" s="171"/>
    </row>
    <row r="13" spans="1:6" ht="14.5" customHeight="1" x14ac:dyDescent="0.3">
      <c r="A13" s="162" t="s">
        <v>128</v>
      </c>
      <c r="B13" s="166"/>
      <c r="C13" s="166"/>
      <c r="D13" s="166"/>
      <c r="E13" s="172">
        <f>SUM(F6:F11)</f>
        <v>0</v>
      </c>
      <c r="F13" s="172"/>
    </row>
    <row r="14" spans="1:6" x14ac:dyDescent="0.3">
      <c r="A14" s="56"/>
      <c r="B14" s="56"/>
      <c r="C14" s="56"/>
      <c r="D14" s="56"/>
      <c r="E14" s="56"/>
      <c r="F14" s="56"/>
    </row>
    <row r="15" spans="1:6" x14ac:dyDescent="0.3">
      <c r="A15" s="56"/>
      <c r="B15" s="56"/>
      <c r="C15" s="56"/>
      <c r="D15" s="56"/>
      <c r="E15" s="56"/>
      <c r="F15" s="56"/>
    </row>
    <row r="16" spans="1:6" x14ac:dyDescent="0.3">
      <c r="A16" s="66"/>
      <c r="B16" s="167" t="s">
        <v>129</v>
      </c>
      <c r="C16" s="167"/>
      <c r="D16" s="66"/>
    </row>
    <row r="17" spans="1:6" x14ac:dyDescent="0.3">
      <c r="A17" s="56"/>
      <c r="B17" s="56"/>
      <c r="C17" s="56"/>
      <c r="D17" s="56"/>
      <c r="E17" s="56"/>
      <c r="F17" s="56"/>
    </row>
    <row r="18" spans="1:6" x14ac:dyDescent="0.3">
      <c r="A18" s="56"/>
      <c r="B18" s="167"/>
      <c r="C18" s="167"/>
      <c r="D18" s="56"/>
      <c r="E18" s="56"/>
      <c r="F18" s="56"/>
    </row>
    <row r="19" spans="1:6" ht="30" customHeight="1" x14ac:dyDescent="0.3">
      <c r="A19" s="56"/>
      <c r="B19" s="160" t="s">
        <v>218</v>
      </c>
      <c r="C19" s="161"/>
      <c r="D19" s="56"/>
      <c r="E19" s="56"/>
      <c r="F19" s="56"/>
    </row>
    <row r="20" spans="1:6" x14ac:dyDescent="0.3">
      <c r="A20" s="56"/>
      <c r="B20" s="67" t="s">
        <v>132</v>
      </c>
      <c r="C20" s="151">
        <v>3.5</v>
      </c>
      <c r="D20" s="56"/>
      <c r="E20" s="167" t="s">
        <v>130</v>
      </c>
      <c r="F20" s="167"/>
    </row>
    <row r="21" spans="1:6" ht="26" x14ac:dyDescent="0.3">
      <c r="A21" s="56"/>
      <c r="B21" s="150" t="s">
        <v>221</v>
      </c>
      <c r="C21" s="152">
        <v>4</v>
      </c>
      <c r="D21" s="56"/>
      <c r="E21" s="56"/>
      <c r="F21" s="56"/>
    </row>
    <row r="22" spans="1:6" x14ac:dyDescent="0.3">
      <c r="A22" s="56"/>
      <c r="B22" s="67" t="s">
        <v>135</v>
      </c>
      <c r="C22" s="153">
        <v>22</v>
      </c>
      <c r="D22" s="56"/>
      <c r="E22" s="162" t="s">
        <v>131</v>
      </c>
      <c r="F22" s="163"/>
    </row>
    <row r="23" spans="1:6" x14ac:dyDescent="0.3">
      <c r="A23" s="56"/>
      <c r="B23" s="67" t="s">
        <v>137</v>
      </c>
      <c r="C23" s="154">
        <f>C20*C21*C22</f>
        <v>308</v>
      </c>
      <c r="D23" s="56"/>
      <c r="E23" s="68" t="s">
        <v>133</v>
      </c>
      <c r="F23" s="156">
        <v>11</v>
      </c>
    </row>
    <row r="24" spans="1:6" x14ac:dyDescent="0.3">
      <c r="A24" s="56"/>
      <c r="B24" s="67" t="s">
        <v>139</v>
      </c>
      <c r="C24" s="73">
        <v>1624</v>
      </c>
      <c r="D24" s="56"/>
      <c r="E24" s="68" t="s">
        <v>134</v>
      </c>
      <c r="F24" s="153">
        <v>22</v>
      </c>
    </row>
    <row r="25" spans="1:6" x14ac:dyDescent="0.3">
      <c r="A25" s="56"/>
      <c r="B25" s="67" t="s">
        <v>140</v>
      </c>
      <c r="C25" s="154">
        <f>C24*6%</f>
        <v>97.44</v>
      </c>
      <c r="D25" s="56"/>
      <c r="E25" s="69" t="s">
        <v>136</v>
      </c>
      <c r="F25" s="157">
        <v>242</v>
      </c>
    </row>
    <row r="26" spans="1:6" x14ac:dyDescent="0.3">
      <c r="A26" s="56"/>
      <c r="B26" s="70" t="s">
        <v>142</v>
      </c>
      <c r="C26" s="155">
        <f>TRUNC((C23-C25),2)</f>
        <v>210.56</v>
      </c>
      <c r="D26" s="56"/>
      <c r="E26" s="68" t="s">
        <v>138</v>
      </c>
      <c r="F26" s="158"/>
    </row>
    <row r="27" spans="1:6" x14ac:dyDescent="0.3">
      <c r="A27" s="56"/>
      <c r="B27" s="56"/>
      <c r="C27" s="71"/>
      <c r="D27" s="56"/>
      <c r="E27" s="69" t="s">
        <v>136</v>
      </c>
      <c r="F27" s="157">
        <v>242</v>
      </c>
    </row>
    <row r="28" spans="1:6" x14ac:dyDescent="0.3">
      <c r="E28" s="68" t="s">
        <v>141</v>
      </c>
      <c r="F28" s="156"/>
    </row>
    <row r="29" spans="1:6" x14ac:dyDescent="0.3">
      <c r="B29" s="160" t="s">
        <v>219</v>
      </c>
      <c r="C29" s="161"/>
      <c r="E29" s="70" t="s">
        <v>143</v>
      </c>
      <c r="F29" s="159">
        <f>TRUNC((F27+F28),2)</f>
        <v>242</v>
      </c>
    </row>
    <row r="30" spans="1:6" x14ac:dyDescent="0.3">
      <c r="B30" s="67" t="s">
        <v>132</v>
      </c>
      <c r="C30" s="151">
        <v>3.5</v>
      </c>
    </row>
    <row r="31" spans="1:6" ht="26" x14ac:dyDescent="0.3">
      <c r="B31" s="150" t="s">
        <v>221</v>
      </c>
      <c r="C31" s="152">
        <v>4</v>
      </c>
    </row>
    <row r="32" spans="1:6" x14ac:dyDescent="0.3">
      <c r="B32" s="67" t="s">
        <v>135</v>
      </c>
      <c r="C32" s="153">
        <v>22</v>
      </c>
    </row>
    <row r="33" spans="2:3" x14ac:dyDescent="0.3">
      <c r="B33" s="67" t="s">
        <v>137</v>
      </c>
      <c r="C33" s="154">
        <f>C30*C31*C32</f>
        <v>308</v>
      </c>
    </row>
    <row r="34" spans="2:3" x14ac:dyDescent="0.3">
      <c r="B34" s="67" t="s">
        <v>139</v>
      </c>
      <c r="C34" s="73">
        <v>2671</v>
      </c>
    </row>
    <row r="35" spans="2:3" x14ac:dyDescent="0.3">
      <c r="B35" s="67" t="s">
        <v>140</v>
      </c>
      <c r="C35" s="154">
        <f>C34*6%</f>
        <v>160.26</v>
      </c>
    </row>
    <row r="36" spans="2:3" x14ac:dyDescent="0.3">
      <c r="B36" s="70" t="s">
        <v>142</v>
      </c>
      <c r="C36" s="155">
        <f>TRUNC((C33-C35),2)</f>
        <v>147.74</v>
      </c>
    </row>
  </sheetData>
  <mergeCells count="13">
    <mergeCell ref="B29:C29"/>
    <mergeCell ref="E22:F22"/>
    <mergeCell ref="A1:F1"/>
    <mergeCell ref="A3:F3"/>
    <mergeCell ref="A12:D12"/>
    <mergeCell ref="B16:C16"/>
    <mergeCell ref="E20:F20"/>
    <mergeCell ref="A4:F4"/>
    <mergeCell ref="B18:C18"/>
    <mergeCell ref="B19:C19"/>
    <mergeCell ref="E12:F12"/>
    <mergeCell ref="E13:F13"/>
    <mergeCell ref="A13:D13"/>
  </mergeCells>
  <pageMargins left="0.511811024" right="0.511811024" top="0.78740157499999996" bottom="0.78740157499999996" header="0.31496062000000002" footer="0.31496062000000002"/>
  <pageSetup paperSize="9" scale="91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5FB0B-C2AC-4C37-AC6C-9C7C5970008E}">
  <sheetPr>
    <pageSetUpPr fitToPage="1"/>
  </sheetPr>
  <dimension ref="A1:I138"/>
  <sheetViews>
    <sheetView topLeftCell="A117" zoomScale="85" zoomScaleNormal="85" workbookViewId="0">
      <selection activeCell="C116" sqref="C116:D116"/>
    </sheetView>
  </sheetViews>
  <sheetFormatPr defaultColWidth="9.1796875" defaultRowHeight="13" x14ac:dyDescent="0.35"/>
  <cols>
    <col min="1" max="1" width="6.1796875" style="48" customWidth="1"/>
    <col min="2" max="2" width="42.453125" style="49" customWidth="1"/>
    <col min="3" max="3" width="18" style="49" customWidth="1"/>
    <col min="4" max="4" width="16" style="50" customWidth="1"/>
    <col min="5" max="5" width="27.81640625" style="51" customWidth="1"/>
    <col min="6" max="6" width="31.26953125" style="2" customWidth="1"/>
    <col min="7" max="7" width="9.1796875" style="2"/>
    <col min="8" max="8" width="15.81640625" style="2" customWidth="1"/>
    <col min="9" max="16384" width="9.1796875" style="2"/>
  </cols>
  <sheetData>
    <row r="1" spans="1:5" ht="15" customHeight="1" x14ac:dyDescent="0.35">
      <c r="A1" s="173" t="s">
        <v>0</v>
      </c>
      <c r="B1" s="174"/>
      <c r="C1" s="174"/>
      <c r="D1" s="174"/>
      <c r="E1" s="175"/>
    </row>
    <row r="2" spans="1:5" ht="13.5" customHeight="1" thickBot="1" x14ac:dyDescent="0.4">
      <c r="A2" s="176"/>
      <c r="B2" s="177"/>
      <c r="C2" s="177"/>
      <c r="D2" s="177"/>
      <c r="E2" s="178"/>
    </row>
    <row r="3" spans="1:5" ht="15" customHeight="1" x14ac:dyDescent="0.35">
      <c r="A3" s="179" t="s">
        <v>111</v>
      </c>
      <c r="B3" s="180"/>
      <c r="C3" s="181"/>
      <c r="D3" s="182" t="s">
        <v>220</v>
      </c>
      <c r="E3" s="183"/>
    </row>
    <row r="4" spans="1:5" ht="15" customHeight="1" x14ac:dyDescent="0.35">
      <c r="A4" s="179" t="s">
        <v>112</v>
      </c>
      <c r="B4" s="180"/>
      <c r="C4" s="181"/>
      <c r="D4" s="184" t="s">
        <v>190</v>
      </c>
      <c r="E4" s="185"/>
    </row>
    <row r="5" spans="1:5" x14ac:dyDescent="0.35">
      <c r="A5" s="121"/>
      <c r="B5" s="186" t="s">
        <v>191</v>
      </c>
      <c r="C5" s="186"/>
      <c r="D5" s="186"/>
      <c r="E5" s="187"/>
    </row>
    <row r="6" spans="1:5" x14ac:dyDescent="0.35">
      <c r="A6" s="202" t="s">
        <v>1</v>
      </c>
      <c r="B6" s="203"/>
      <c r="C6" s="203"/>
      <c r="D6" s="203"/>
      <c r="E6" s="204"/>
    </row>
    <row r="7" spans="1:5" ht="31.5" customHeight="1" x14ac:dyDescent="0.35">
      <c r="A7" s="3" t="s">
        <v>2</v>
      </c>
      <c r="B7" s="4" t="s">
        <v>3</v>
      </c>
      <c r="C7" s="205" t="s">
        <v>194</v>
      </c>
      <c r="D7" s="206"/>
      <c r="E7" s="207"/>
    </row>
    <row r="8" spans="1:5" ht="16.149999999999999" customHeight="1" x14ac:dyDescent="0.35">
      <c r="A8" s="3" t="s">
        <v>4</v>
      </c>
      <c r="B8" s="4" t="s">
        <v>5</v>
      </c>
      <c r="C8" s="208" t="s">
        <v>156</v>
      </c>
      <c r="D8" s="209"/>
      <c r="E8" s="210"/>
    </row>
    <row r="9" spans="1:5" ht="22.5" customHeight="1" x14ac:dyDescent="0.35">
      <c r="A9" s="3" t="s">
        <v>6</v>
      </c>
      <c r="B9" s="4" t="s">
        <v>7</v>
      </c>
      <c r="C9" s="208" t="s">
        <v>193</v>
      </c>
      <c r="D9" s="209"/>
      <c r="E9" s="210"/>
    </row>
    <row r="10" spans="1:5" ht="32.25" customHeight="1" x14ac:dyDescent="0.35">
      <c r="A10" s="3" t="s">
        <v>8</v>
      </c>
      <c r="B10" s="4" t="s">
        <v>9</v>
      </c>
      <c r="C10" s="208" t="s">
        <v>10</v>
      </c>
      <c r="D10" s="209"/>
      <c r="E10" s="210"/>
    </row>
    <row r="11" spans="1:5" x14ac:dyDescent="0.35">
      <c r="A11" s="202" t="s">
        <v>11</v>
      </c>
      <c r="B11" s="203"/>
      <c r="C11" s="203"/>
      <c r="D11" s="203"/>
      <c r="E11" s="204"/>
    </row>
    <row r="12" spans="1:5" ht="33.75" customHeight="1" x14ac:dyDescent="0.35">
      <c r="A12" s="188" t="s">
        <v>12</v>
      </c>
      <c r="B12" s="189"/>
      <c r="C12" s="6" t="s">
        <v>13</v>
      </c>
      <c r="D12" s="190" t="s">
        <v>153</v>
      </c>
      <c r="E12" s="191"/>
    </row>
    <row r="13" spans="1:5" ht="24.75" customHeight="1" x14ac:dyDescent="0.35">
      <c r="A13" s="192" t="s">
        <v>202</v>
      </c>
      <c r="B13" s="193"/>
      <c r="C13" s="7" t="s">
        <v>192</v>
      </c>
      <c r="D13" s="194">
        <v>1</v>
      </c>
      <c r="E13" s="195"/>
    </row>
    <row r="14" spans="1:5" ht="24.75" customHeight="1" x14ac:dyDescent="0.35">
      <c r="A14" s="192" t="s">
        <v>224</v>
      </c>
      <c r="B14" s="193"/>
      <c r="C14" s="7" t="s">
        <v>223</v>
      </c>
      <c r="D14" s="194">
        <v>2</v>
      </c>
      <c r="E14" s="195"/>
    </row>
    <row r="15" spans="1:5" ht="23.25" customHeight="1" x14ac:dyDescent="0.35">
      <c r="A15" s="196" t="s">
        <v>15</v>
      </c>
      <c r="B15" s="197"/>
      <c r="C15" s="197"/>
      <c r="D15" s="197"/>
      <c r="E15" s="198"/>
    </row>
    <row r="16" spans="1:5" x14ac:dyDescent="0.35">
      <c r="A16" s="199" t="s">
        <v>16</v>
      </c>
      <c r="B16" s="200"/>
      <c r="C16" s="200"/>
      <c r="D16" s="200"/>
      <c r="E16" s="201"/>
    </row>
    <row r="17" spans="1:8" ht="27.75" customHeight="1" x14ac:dyDescent="0.35">
      <c r="A17" s="214" t="s">
        <v>17</v>
      </c>
      <c r="B17" s="215"/>
      <c r="C17" s="215"/>
      <c r="D17" s="216"/>
      <c r="E17" s="52" t="s">
        <v>18</v>
      </c>
      <c r="G17" s="8"/>
    </row>
    <row r="18" spans="1:8" ht="31.5" customHeight="1" x14ac:dyDescent="0.35">
      <c r="A18" s="3">
        <v>1</v>
      </c>
      <c r="B18" s="9" t="s">
        <v>102</v>
      </c>
      <c r="C18" s="194" t="s">
        <v>203</v>
      </c>
      <c r="D18" s="223"/>
      <c r="E18" s="195"/>
    </row>
    <row r="19" spans="1:8" ht="31.5" customHeight="1" x14ac:dyDescent="0.35">
      <c r="A19" s="3">
        <v>2</v>
      </c>
      <c r="B19" s="9" t="s">
        <v>19</v>
      </c>
      <c r="C19" s="194" t="s">
        <v>204</v>
      </c>
      <c r="D19" s="223"/>
      <c r="E19" s="195"/>
    </row>
    <row r="20" spans="1:8" ht="31.5" customHeight="1" x14ac:dyDescent="0.35">
      <c r="A20" s="3">
        <v>3</v>
      </c>
      <c r="B20" s="9" t="s">
        <v>20</v>
      </c>
      <c r="C20" s="224">
        <v>1624</v>
      </c>
      <c r="D20" s="225"/>
      <c r="E20" s="226"/>
    </row>
    <row r="21" spans="1:8" ht="48" customHeight="1" x14ac:dyDescent="0.35">
      <c r="A21" s="3">
        <v>4</v>
      </c>
      <c r="B21" s="9" t="s">
        <v>21</v>
      </c>
      <c r="C21" s="194" t="s">
        <v>145</v>
      </c>
      <c r="D21" s="223"/>
      <c r="E21" s="195"/>
    </row>
    <row r="22" spans="1:8" ht="28.5" customHeight="1" x14ac:dyDescent="0.35">
      <c r="A22" s="3">
        <v>5</v>
      </c>
      <c r="B22" s="10" t="s">
        <v>22</v>
      </c>
      <c r="C22" s="227" t="s">
        <v>201</v>
      </c>
      <c r="D22" s="228"/>
      <c r="E22" s="229"/>
    </row>
    <row r="23" spans="1:8" s="5" customFormat="1" ht="27" customHeight="1" x14ac:dyDescent="0.35">
      <c r="A23" s="211" t="s">
        <v>23</v>
      </c>
      <c r="B23" s="212"/>
      <c r="C23" s="212"/>
      <c r="D23" s="212"/>
      <c r="E23" s="213"/>
    </row>
    <row r="24" spans="1:8" s="5" customFormat="1" ht="22.5" customHeight="1" x14ac:dyDescent="0.35">
      <c r="A24" s="53">
        <v>1</v>
      </c>
      <c r="B24" s="214" t="s">
        <v>24</v>
      </c>
      <c r="C24" s="215"/>
      <c r="D24" s="216"/>
      <c r="E24" s="52" t="s">
        <v>18</v>
      </c>
    </row>
    <row r="25" spans="1:8" ht="26.25" customHeight="1" x14ac:dyDescent="0.35">
      <c r="A25" s="11" t="s">
        <v>2</v>
      </c>
      <c r="B25" s="54" t="s">
        <v>26</v>
      </c>
      <c r="C25" s="217"/>
      <c r="D25" s="218"/>
      <c r="E25" s="73">
        <f>C20</f>
        <v>1624</v>
      </c>
    </row>
    <row r="26" spans="1:8" ht="26.25" customHeight="1" x14ac:dyDescent="0.35">
      <c r="A26" s="12" t="s">
        <v>4</v>
      </c>
      <c r="B26" s="55" t="s">
        <v>27</v>
      </c>
      <c r="C26" s="219" t="s">
        <v>113</v>
      </c>
      <c r="D26" s="220"/>
      <c r="E26" s="74">
        <f>TRUNC((+E25*30%),2)</f>
        <v>487.2</v>
      </c>
    </row>
    <row r="27" spans="1:8" x14ac:dyDescent="0.35">
      <c r="A27" s="12" t="s">
        <v>6</v>
      </c>
      <c r="B27" s="55" t="s">
        <v>28</v>
      </c>
      <c r="C27" s="221"/>
      <c r="D27" s="222"/>
      <c r="E27" s="74"/>
    </row>
    <row r="28" spans="1:8" x14ac:dyDescent="0.35">
      <c r="A28" s="12" t="s">
        <v>8</v>
      </c>
      <c r="B28" s="55" t="s">
        <v>29</v>
      </c>
      <c r="C28" s="221"/>
      <c r="D28" s="222"/>
      <c r="E28" s="74"/>
      <c r="H28" s="13"/>
    </row>
    <row r="29" spans="1:8" x14ac:dyDescent="0.3">
      <c r="A29" s="12" t="s">
        <v>30</v>
      </c>
      <c r="B29" s="55" t="s">
        <v>31</v>
      </c>
      <c r="C29" s="244"/>
      <c r="D29" s="222"/>
      <c r="E29" s="74"/>
      <c r="F29" s="56"/>
    </row>
    <row r="30" spans="1:8" x14ac:dyDescent="0.35">
      <c r="A30" s="245" t="s">
        <v>34</v>
      </c>
      <c r="B30" s="246"/>
      <c r="C30" s="246"/>
      <c r="D30" s="247"/>
      <c r="E30" s="72">
        <f>SUM(E25:E29)</f>
        <v>2111.1999999999998</v>
      </c>
    </row>
    <row r="31" spans="1:8" s="5" customFormat="1" ht="25.5" customHeight="1" x14ac:dyDescent="0.35">
      <c r="A31" s="248" t="s">
        <v>35</v>
      </c>
      <c r="B31" s="249"/>
      <c r="C31" s="249"/>
      <c r="D31" s="250"/>
      <c r="E31" s="72">
        <f>SUM(E30:E30)</f>
        <v>2111.1999999999998</v>
      </c>
    </row>
    <row r="32" spans="1:8" s="5" customFormat="1" ht="25.5" customHeight="1" x14ac:dyDescent="0.35">
      <c r="A32" s="211" t="s">
        <v>36</v>
      </c>
      <c r="B32" s="212"/>
      <c r="C32" s="212"/>
      <c r="D32" s="212"/>
      <c r="E32" s="213"/>
    </row>
    <row r="33" spans="1:7" s="5" customFormat="1" ht="25.5" customHeight="1" x14ac:dyDescent="0.35">
      <c r="A33" s="15"/>
      <c r="B33" s="251" t="s">
        <v>37</v>
      </c>
      <c r="C33" s="251"/>
      <c r="D33" s="251"/>
      <c r="E33" s="252"/>
    </row>
    <row r="34" spans="1:7" s="5" customFormat="1" ht="25.5" customHeight="1" x14ac:dyDescent="0.35">
      <c r="A34" s="53" t="s">
        <v>38</v>
      </c>
      <c r="B34" s="214" t="s">
        <v>39</v>
      </c>
      <c r="C34" s="215"/>
      <c r="D34" s="216"/>
      <c r="E34" s="52" t="s">
        <v>18</v>
      </c>
      <c r="G34" s="16"/>
    </row>
    <row r="35" spans="1:7" s="5" customFormat="1" ht="25.5" customHeight="1" x14ac:dyDescent="0.35">
      <c r="A35" s="17" t="s">
        <v>2</v>
      </c>
      <c r="B35" s="18" t="s">
        <v>147</v>
      </c>
      <c r="C35" s="19"/>
      <c r="D35" s="78">
        <f>(1/12)</f>
        <v>8.3333000000000004E-2</v>
      </c>
      <c r="E35" s="72">
        <f>TRUNC($E$31*D35,2)</f>
        <v>175.93</v>
      </c>
    </row>
    <row r="36" spans="1:7" s="5" customFormat="1" ht="25.5" customHeight="1" x14ac:dyDescent="0.35">
      <c r="A36" s="17" t="s">
        <v>4</v>
      </c>
      <c r="B36" s="230" t="s">
        <v>146</v>
      </c>
      <c r="C36" s="231"/>
      <c r="D36" s="76">
        <v>0.121</v>
      </c>
      <c r="E36" s="72">
        <f>TRUNC($E$31*D36,2)</f>
        <v>255.45</v>
      </c>
    </row>
    <row r="37" spans="1:7" s="5" customFormat="1" ht="25.5" customHeight="1" x14ac:dyDescent="0.35">
      <c r="A37" s="232" t="s">
        <v>34</v>
      </c>
      <c r="B37" s="233"/>
      <c r="C37" s="234"/>
      <c r="D37" s="77">
        <f>SUM(D35:D36)</f>
        <v>0.20433000000000001</v>
      </c>
      <c r="E37" s="72">
        <f>SUM(E35:E36)</f>
        <v>431.38</v>
      </c>
    </row>
    <row r="38" spans="1:7" s="5" customFormat="1" ht="25.5" customHeight="1" thickBot="1" x14ac:dyDescent="0.4">
      <c r="A38" s="235" t="s">
        <v>40</v>
      </c>
      <c r="B38" s="236"/>
      <c r="C38" s="236"/>
      <c r="D38" s="237"/>
      <c r="E38" s="79">
        <f>SUM(E37:E37)</f>
        <v>431.38</v>
      </c>
    </row>
    <row r="39" spans="1:7" s="5" customFormat="1" ht="25.5" customHeight="1" thickTop="1" thickBot="1" x14ac:dyDescent="0.4">
      <c r="A39" s="238" t="s">
        <v>41</v>
      </c>
      <c r="B39" s="238"/>
      <c r="C39" s="239"/>
      <c r="D39" s="119" t="s">
        <v>42</v>
      </c>
      <c r="E39" s="82">
        <f>E31</f>
        <v>2111.1999999999998</v>
      </c>
    </row>
    <row r="40" spans="1:7" s="5" customFormat="1" ht="22.5" customHeight="1" thickTop="1" thickBot="1" x14ac:dyDescent="0.4">
      <c r="A40" s="240"/>
      <c r="B40" s="240"/>
      <c r="C40" s="241"/>
      <c r="D40" s="119" t="s">
        <v>43</v>
      </c>
      <c r="E40" s="83">
        <f>E38</f>
        <v>431.38</v>
      </c>
    </row>
    <row r="41" spans="1:7" s="5" customFormat="1" ht="22.5" customHeight="1" thickTop="1" x14ac:dyDescent="0.35">
      <c r="A41" s="240"/>
      <c r="B41" s="240"/>
      <c r="C41" s="241"/>
      <c r="D41" s="81" t="s">
        <v>34</v>
      </c>
      <c r="E41" s="84">
        <f>SUM(E39:E40)</f>
        <v>2542.58</v>
      </c>
    </row>
    <row r="42" spans="1:7" s="5" customFormat="1" ht="42" customHeight="1" x14ac:dyDescent="0.35">
      <c r="A42" s="242" t="s">
        <v>148</v>
      </c>
      <c r="B42" s="243"/>
      <c r="C42" s="243"/>
      <c r="D42" s="243"/>
      <c r="E42" s="243"/>
      <c r="F42" s="20"/>
    </row>
    <row r="43" spans="1:7" s="5" customFormat="1" ht="22.5" customHeight="1" x14ac:dyDescent="0.35">
      <c r="A43" s="53" t="s">
        <v>44</v>
      </c>
      <c r="B43" s="214" t="s">
        <v>45</v>
      </c>
      <c r="C43" s="215"/>
      <c r="D43" s="216"/>
      <c r="E43" s="52" t="s">
        <v>18</v>
      </c>
      <c r="F43" s="20"/>
    </row>
    <row r="44" spans="1:7" s="5" customFormat="1" ht="22.5" customHeight="1" x14ac:dyDescent="0.35">
      <c r="A44" s="1" t="s">
        <v>2</v>
      </c>
      <c r="B44" s="253" t="s">
        <v>14</v>
      </c>
      <c r="C44" s="254"/>
      <c r="D44" s="22">
        <v>0.2</v>
      </c>
      <c r="E44" s="72">
        <f t="shared" ref="E44:E51" si="0">TRUNC($E$41*D44,2)</f>
        <v>508.51</v>
      </c>
      <c r="F44" s="20"/>
    </row>
    <row r="45" spans="1:7" s="5" customFormat="1" ht="22.5" customHeight="1" x14ac:dyDescent="0.35">
      <c r="A45" s="1" t="s">
        <v>4</v>
      </c>
      <c r="B45" s="253" t="s">
        <v>46</v>
      </c>
      <c r="C45" s="254"/>
      <c r="D45" s="92">
        <v>2.5000000000000001E-2</v>
      </c>
      <c r="E45" s="72">
        <f t="shared" si="0"/>
        <v>63.56</v>
      </c>
      <c r="F45" s="21"/>
    </row>
    <row r="46" spans="1:7" s="5" customFormat="1" ht="22.5" customHeight="1" x14ac:dyDescent="0.35">
      <c r="A46" s="138" t="s">
        <v>6</v>
      </c>
      <c r="B46" s="261" t="s">
        <v>114</v>
      </c>
      <c r="C46" s="262"/>
      <c r="D46" s="139"/>
      <c r="E46" s="140">
        <f t="shared" si="0"/>
        <v>0</v>
      </c>
    </row>
    <row r="47" spans="1:7" s="5" customFormat="1" ht="22.5" customHeight="1" x14ac:dyDescent="0.35">
      <c r="A47" s="1" t="s">
        <v>8</v>
      </c>
      <c r="B47" s="253" t="s">
        <v>47</v>
      </c>
      <c r="C47" s="254"/>
      <c r="D47" s="92">
        <v>1.4999999999999999E-2</v>
      </c>
      <c r="E47" s="72">
        <f t="shared" si="0"/>
        <v>38.130000000000003</v>
      </c>
      <c r="F47" s="20"/>
    </row>
    <row r="48" spans="1:7" s="5" customFormat="1" ht="22.5" customHeight="1" x14ac:dyDescent="0.35">
      <c r="A48" s="1" t="s">
        <v>30</v>
      </c>
      <c r="B48" s="253" t="s">
        <v>48</v>
      </c>
      <c r="C48" s="254"/>
      <c r="D48" s="92">
        <v>0.01</v>
      </c>
      <c r="E48" s="72">
        <f t="shared" si="0"/>
        <v>25.42</v>
      </c>
      <c r="F48" s="23"/>
    </row>
    <row r="49" spans="1:5" s="5" customFormat="1" ht="22.5" customHeight="1" x14ac:dyDescent="0.35">
      <c r="A49" s="1" t="s">
        <v>32</v>
      </c>
      <c r="B49" s="253" t="s">
        <v>49</v>
      </c>
      <c r="C49" s="254"/>
      <c r="D49" s="92">
        <v>6.0000000000000001E-3</v>
      </c>
      <c r="E49" s="72">
        <f t="shared" si="0"/>
        <v>15.25</v>
      </c>
    </row>
    <row r="50" spans="1:5" s="5" customFormat="1" ht="22.5" customHeight="1" x14ac:dyDescent="0.35">
      <c r="A50" s="1" t="s">
        <v>33</v>
      </c>
      <c r="B50" s="253" t="s">
        <v>50</v>
      </c>
      <c r="C50" s="254"/>
      <c r="D50" s="92">
        <v>2E-3</v>
      </c>
      <c r="E50" s="72">
        <f t="shared" si="0"/>
        <v>5.08</v>
      </c>
    </row>
    <row r="51" spans="1:5" s="5" customFormat="1" ht="22.5" customHeight="1" x14ac:dyDescent="0.35">
      <c r="A51" s="1" t="s">
        <v>51</v>
      </c>
      <c r="B51" s="253" t="s">
        <v>52</v>
      </c>
      <c r="C51" s="254"/>
      <c r="D51" s="92">
        <v>0.08</v>
      </c>
      <c r="E51" s="72">
        <f t="shared" si="0"/>
        <v>203.4</v>
      </c>
    </row>
    <row r="52" spans="1:5" s="5" customFormat="1" ht="22.5" customHeight="1" x14ac:dyDescent="0.35">
      <c r="A52" s="255" t="s">
        <v>34</v>
      </c>
      <c r="B52" s="256"/>
      <c r="C52" s="257"/>
      <c r="D52" s="85">
        <f>SUM(D44:D51)</f>
        <v>0.33800000000000002</v>
      </c>
      <c r="E52" s="86">
        <f>SUM(E44:E51)</f>
        <v>859.35</v>
      </c>
    </row>
    <row r="53" spans="1:5" s="5" customFormat="1" ht="25.5" customHeight="1" x14ac:dyDescent="0.35">
      <c r="A53" s="15"/>
      <c r="B53" s="251" t="s">
        <v>122</v>
      </c>
      <c r="C53" s="251"/>
      <c r="D53" s="251"/>
      <c r="E53" s="252"/>
    </row>
    <row r="54" spans="1:5" ht="25.5" customHeight="1" x14ac:dyDescent="0.35">
      <c r="A54" s="53" t="s">
        <v>53</v>
      </c>
      <c r="B54" s="214" t="s">
        <v>54</v>
      </c>
      <c r="C54" s="215"/>
      <c r="D54" s="216"/>
      <c r="E54" s="52" t="s">
        <v>18</v>
      </c>
    </row>
    <row r="55" spans="1:5" ht="25.5" customHeight="1" x14ac:dyDescent="0.35">
      <c r="A55" s="1" t="s">
        <v>2</v>
      </c>
      <c r="B55" s="258" t="s">
        <v>215</v>
      </c>
      <c r="C55" s="259"/>
      <c r="D55" s="260"/>
      <c r="E55" s="72">
        <v>0</v>
      </c>
    </row>
    <row r="56" spans="1:5" ht="25.5" customHeight="1" x14ac:dyDescent="0.35">
      <c r="A56" s="1" t="s">
        <v>4</v>
      </c>
      <c r="B56" s="258" t="s">
        <v>195</v>
      </c>
      <c r="C56" s="259"/>
      <c r="D56" s="260"/>
      <c r="E56" s="72">
        <v>242</v>
      </c>
    </row>
    <row r="57" spans="1:5" ht="25.5" customHeight="1" x14ac:dyDescent="0.35">
      <c r="A57" s="1" t="s">
        <v>6</v>
      </c>
      <c r="B57" s="258" t="s">
        <v>197</v>
      </c>
      <c r="C57" s="259"/>
      <c r="D57" s="260"/>
      <c r="E57" s="72">
        <f>TRUNC(((E31*3%)/12*3),2)</f>
        <v>15.83</v>
      </c>
    </row>
    <row r="58" spans="1:5" ht="25.5" customHeight="1" x14ac:dyDescent="0.35">
      <c r="A58" s="1" t="s">
        <v>8</v>
      </c>
      <c r="B58" s="258" t="s">
        <v>149</v>
      </c>
      <c r="C58" s="259"/>
      <c r="D58" s="260"/>
      <c r="E58" s="72">
        <v>5</v>
      </c>
    </row>
    <row r="59" spans="1:5" ht="25.5" customHeight="1" x14ac:dyDescent="0.35">
      <c r="A59" s="1" t="s">
        <v>30</v>
      </c>
      <c r="B59" s="258" t="s">
        <v>198</v>
      </c>
      <c r="C59" s="259"/>
      <c r="D59" s="260"/>
      <c r="E59" s="72">
        <v>18</v>
      </c>
    </row>
    <row r="60" spans="1:5" ht="35.25" customHeight="1" x14ac:dyDescent="0.35">
      <c r="A60" s="1" t="s">
        <v>32</v>
      </c>
      <c r="B60" s="258" t="s">
        <v>199</v>
      </c>
      <c r="C60" s="259"/>
      <c r="D60" s="260"/>
      <c r="E60" s="74">
        <v>16</v>
      </c>
    </row>
    <row r="61" spans="1:5" ht="25.5" customHeight="1" x14ac:dyDescent="0.35">
      <c r="A61" s="1" t="s">
        <v>33</v>
      </c>
      <c r="B61" s="258" t="s">
        <v>200</v>
      </c>
      <c r="C61" s="259"/>
      <c r="D61" s="260"/>
      <c r="E61" s="72">
        <v>0</v>
      </c>
    </row>
    <row r="62" spans="1:5" s="5" customFormat="1" ht="25.5" customHeight="1" x14ac:dyDescent="0.35">
      <c r="A62" s="232" t="s">
        <v>55</v>
      </c>
      <c r="B62" s="233"/>
      <c r="C62" s="233"/>
      <c r="D62" s="234"/>
      <c r="E62" s="86">
        <f>SUM(E55:E61)</f>
        <v>296.83</v>
      </c>
    </row>
    <row r="63" spans="1:5" s="5" customFormat="1" ht="25.5" customHeight="1" x14ac:dyDescent="0.35">
      <c r="A63" s="263" t="s">
        <v>56</v>
      </c>
      <c r="B63" s="263"/>
      <c r="C63" s="263"/>
      <c r="D63" s="263"/>
      <c r="E63" s="264"/>
    </row>
    <row r="64" spans="1:5" s="5" customFormat="1" ht="25.5" customHeight="1" x14ac:dyDescent="0.35">
      <c r="A64" s="24">
        <v>2</v>
      </c>
      <c r="B64" s="265" t="s">
        <v>57</v>
      </c>
      <c r="C64" s="266"/>
      <c r="D64" s="267"/>
      <c r="E64" s="88" t="s">
        <v>18</v>
      </c>
    </row>
    <row r="65" spans="1:8" s="5" customFormat="1" ht="25.5" customHeight="1" x14ac:dyDescent="0.35">
      <c r="A65" s="24" t="s">
        <v>38</v>
      </c>
      <c r="B65" s="57" t="s">
        <v>39</v>
      </c>
      <c r="C65" s="58"/>
      <c r="D65" s="59"/>
      <c r="E65" s="89">
        <f>E38</f>
        <v>431.38</v>
      </c>
    </row>
    <row r="66" spans="1:8" s="5" customFormat="1" ht="25.5" customHeight="1" x14ac:dyDescent="0.35">
      <c r="A66" s="24" t="s">
        <v>44</v>
      </c>
      <c r="B66" s="57" t="s">
        <v>45</v>
      </c>
      <c r="C66" s="58"/>
      <c r="D66" s="59"/>
      <c r="E66" s="89">
        <f>E52</f>
        <v>859.35</v>
      </c>
    </row>
    <row r="67" spans="1:8" s="5" customFormat="1" ht="25.5" customHeight="1" x14ac:dyDescent="0.35">
      <c r="A67" s="24" t="s">
        <v>53</v>
      </c>
      <c r="B67" s="57" t="s">
        <v>54</v>
      </c>
      <c r="C67" s="58"/>
      <c r="D67" s="59"/>
      <c r="E67" s="89">
        <f>E62</f>
        <v>296.83</v>
      </c>
    </row>
    <row r="68" spans="1:8" s="5" customFormat="1" ht="25.5" customHeight="1" x14ac:dyDescent="0.35">
      <c r="A68" s="268" t="s">
        <v>34</v>
      </c>
      <c r="B68" s="269"/>
      <c r="C68" s="269"/>
      <c r="D68" s="270"/>
      <c r="E68" s="90">
        <f>SUM(E65:E67)</f>
        <v>1587.56</v>
      </c>
    </row>
    <row r="69" spans="1:8" s="5" customFormat="1" ht="25.5" customHeight="1" x14ac:dyDescent="0.35">
      <c r="A69" s="211" t="s">
        <v>58</v>
      </c>
      <c r="B69" s="212"/>
      <c r="C69" s="212"/>
      <c r="D69" s="212"/>
      <c r="E69" s="213"/>
      <c r="H69" s="26"/>
    </row>
    <row r="70" spans="1:8" s="5" customFormat="1" ht="25.5" customHeight="1" x14ac:dyDescent="0.35">
      <c r="A70" s="33">
        <v>3</v>
      </c>
      <c r="B70" s="214" t="s">
        <v>59</v>
      </c>
      <c r="C70" s="271"/>
      <c r="D70" s="272"/>
      <c r="E70" s="52" t="s">
        <v>18</v>
      </c>
      <c r="H70" s="27"/>
    </row>
    <row r="71" spans="1:8" s="5" customFormat="1" ht="25.5" customHeight="1" x14ac:dyDescent="0.35">
      <c r="A71" s="1" t="s">
        <v>2</v>
      </c>
      <c r="B71" s="258" t="s">
        <v>60</v>
      </c>
      <c r="C71" s="260"/>
      <c r="D71" s="78">
        <f>((1/12)*5%)</f>
        <v>4.1669999999999997E-3</v>
      </c>
      <c r="E71" s="94">
        <f>TRUNC(($E$31+$E$68)*D71,2)</f>
        <v>15.41</v>
      </c>
    </row>
    <row r="72" spans="1:8" s="5" customFormat="1" ht="25.5" customHeight="1" x14ac:dyDescent="0.35">
      <c r="A72" s="1" t="s">
        <v>4</v>
      </c>
      <c r="B72" s="258" t="s">
        <v>115</v>
      </c>
      <c r="C72" s="260"/>
      <c r="D72" s="93">
        <f>+D51</f>
        <v>0.08</v>
      </c>
      <c r="E72" s="94">
        <f>TRUNC(+E71*D72,2)</f>
        <v>1.23</v>
      </c>
    </row>
    <row r="73" spans="1:8" s="5" customFormat="1" ht="25.5" customHeight="1" x14ac:dyDescent="0.35">
      <c r="A73" s="1" t="s">
        <v>6</v>
      </c>
      <c r="B73" s="258" t="s">
        <v>150</v>
      </c>
      <c r="C73" s="260"/>
      <c r="D73" s="78">
        <v>0.02</v>
      </c>
      <c r="E73" s="94">
        <f>TRUNC(($E$31)*D73,2)</f>
        <v>42.22</v>
      </c>
    </row>
    <row r="74" spans="1:8" s="5" customFormat="1" ht="25.5" customHeight="1" x14ac:dyDescent="0.35">
      <c r="A74" s="1" t="s">
        <v>8</v>
      </c>
      <c r="B74" s="292" t="s">
        <v>61</v>
      </c>
      <c r="C74" s="293"/>
      <c r="D74" s="93">
        <f>((7/30)/12)*100%</f>
        <v>1.9439999999999999E-2</v>
      </c>
      <c r="E74" s="94">
        <f>TRUNC(($E$31+$E$68)*D74,2)</f>
        <v>71.900000000000006</v>
      </c>
    </row>
    <row r="75" spans="1:8" s="5" customFormat="1" ht="38.25" customHeight="1" x14ac:dyDescent="0.35">
      <c r="A75" s="1" t="s">
        <v>30</v>
      </c>
      <c r="B75" s="258" t="s">
        <v>103</v>
      </c>
      <c r="C75" s="260"/>
      <c r="D75" s="93">
        <f>+D52</f>
        <v>0.33800000000000002</v>
      </c>
      <c r="E75" s="94">
        <f>TRUNC(+E74*D75,2)</f>
        <v>24.3</v>
      </c>
    </row>
    <row r="76" spans="1:8" s="5" customFormat="1" ht="25.5" customHeight="1" x14ac:dyDescent="0.35">
      <c r="A76" s="1" t="s">
        <v>32</v>
      </c>
      <c r="B76" s="294" t="s">
        <v>151</v>
      </c>
      <c r="C76" s="295"/>
      <c r="D76" s="91">
        <v>0.02</v>
      </c>
      <c r="E76" s="94">
        <f>TRUNC(($E$31)*D76,2)</f>
        <v>42.22</v>
      </c>
    </row>
    <row r="77" spans="1:8" s="5" customFormat="1" ht="16.149999999999999" customHeight="1" thickBot="1" x14ac:dyDescent="0.4">
      <c r="A77" s="235" t="s">
        <v>34</v>
      </c>
      <c r="B77" s="236"/>
      <c r="C77" s="236"/>
      <c r="D77" s="237"/>
      <c r="E77" s="95">
        <f>SUM(E71:E76)</f>
        <v>197.28</v>
      </c>
    </row>
    <row r="78" spans="1:8" s="5" customFormat="1" ht="22.5" customHeight="1" thickTop="1" thickBot="1" x14ac:dyDescent="0.4">
      <c r="A78" s="273" t="s">
        <v>62</v>
      </c>
      <c r="B78" s="274"/>
      <c r="C78" s="275"/>
      <c r="D78" s="119" t="s">
        <v>42</v>
      </c>
      <c r="E78" s="80">
        <f>E31</f>
        <v>2111.1999999999998</v>
      </c>
    </row>
    <row r="79" spans="1:8" s="5" customFormat="1" ht="22.5" customHeight="1" thickTop="1" thickBot="1" x14ac:dyDescent="0.4">
      <c r="A79" s="276"/>
      <c r="B79" s="277"/>
      <c r="C79" s="278"/>
      <c r="D79" s="119" t="s">
        <v>63</v>
      </c>
      <c r="E79" s="80">
        <f>E68</f>
        <v>1587.56</v>
      </c>
    </row>
    <row r="80" spans="1:8" s="5" customFormat="1" ht="22.5" customHeight="1" thickTop="1" thickBot="1" x14ac:dyDescent="0.4">
      <c r="A80" s="276"/>
      <c r="B80" s="277"/>
      <c r="C80" s="278"/>
      <c r="D80" s="119" t="s">
        <v>64</v>
      </c>
      <c r="E80" s="80">
        <f>E77</f>
        <v>197.28</v>
      </c>
    </row>
    <row r="81" spans="1:5" s="5" customFormat="1" ht="23.25" customHeight="1" thickTop="1" thickBot="1" x14ac:dyDescent="0.4">
      <c r="A81" s="279"/>
      <c r="B81" s="280"/>
      <c r="C81" s="281"/>
      <c r="D81" s="29" t="s">
        <v>55</v>
      </c>
      <c r="E81" s="80">
        <f>SUM(E78:E80)</f>
        <v>3896.04</v>
      </c>
    </row>
    <row r="82" spans="1:5" s="5" customFormat="1" ht="23.25" customHeight="1" thickTop="1" x14ac:dyDescent="0.35">
      <c r="A82" s="282" t="s">
        <v>65</v>
      </c>
      <c r="B82" s="283"/>
      <c r="C82" s="283"/>
      <c r="D82" s="284"/>
      <c r="E82" s="120" t="s">
        <v>25</v>
      </c>
    </row>
    <row r="83" spans="1:5" s="5" customFormat="1" ht="26.25" customHeight="1" x14ac:dyDescent="0.35">
      <c r="A83" s="285" t="s">
        <v>116</v>
      </c>
      <c r="B83" s="286"/>
      <c r="C83" s="286"/>
      <c r="D83" s="286"/>
      <c r="E83" s="287"/>
    </row>
    <row r="84" spans="1:5" s="5" customFormat="1" ht="26.25" customHeight="1" x14ac:dyDescent="0.35">
      <c r="A84" s="53" t="s">
        <v>66</v>
      </c>
      <c r="B84" s="288" t="s">
        <v>104</v>
      </c>
      <c r="C84" s="289"/>
      <c r="D84" s="290"/>
      <c r="E84" s="52" t="s">
        <v>18</v>
      </c>
    </row>
    <row r="85" spans="1:5" s="5" customFormat="1" ht="26.25" customHeight="1" x14ac:dyDescent="0.35">
      <c r="A85" s="30" t="s">
        <v>2</v>
      </c>
      <c r="B85" s="291" t="s">
        <v>105</v>
      </c>
      <c r="C85" s="291"/>
      <c r="D85" s="87">
        <f>(( 1+1/3)/12)/12</f>
        <v>9.2599999999999991E-3</v>
      </c>
      <c r="E85" s="94">
        <f>TRUNC(+D85*$E$81,2)</f>
        <v>36.07</v>
      </c>
    </row>
    <row r="86" spans="1:5" s="5" customFormat="1" ht="26.25" customHeight="1" x14ac:dyDescent="0.35">
      <c r="A86" s="31" t="s">
        <v>4</v>
      </c>
      <c r="B86" s="291" t="s">
        <v>106</v>
      </c>
      <c r="C86" s="291"/>
      <c r="D86" s="91">
        <f>((2/30)/12)</f>
        <v>5.5599999999999998E-3</v>
      </c>
      <c r="E86" s="94">
        <f>TRUNC(+D86*$E$81,2)</f>
        <v>21.66</v>
      </c>
    </row>
    <row r="87" spans="1:5" s="5" customFormat="1" ht="26.25" customHeight="1" x14ac:dyDescent="0.35">
      <c r="A87" s="31" t="s">
        <v>6</v>
      </c>
      <c r="B87" s="291" t="s">
        <v>107</v>
      </c>
      <c r="C87" s="291"/>
      <c r="D87" s="87">
        <f>((5/30)/12)*0.02</f>
        <v>2.7999999999999998E-4</v>
      </c>
      <c r="E87" s="94">
        <f>TRUNC(+D87*$E$81,2)</f>
        <v>1.0900000000000001</v>
      </c>
    </row>
    <row r="88" spans="1:5" s="5" customFormat="1" ht="26.25" customHeight="1" x14ac:dyDescent="0.35">
      <c r="A88" s="31" t="s">
        <v>8</v>
      </c>
      <c r="B88" s="291" t="s">
        <v>108</v>
      </c>
      <c r="C88" s="291"/>
      <c r="D88" s="87">
        <f>((15/30)/12)*0.08</f>
        <v>3.3300000000000001E-3</v>
      </c>
      <c r="E88" s="94">
        <f>TRUNC(+D88*$E$81,2)</f>
        <v>12.97</v>
      </c>
    </row>
    <row r="89" spans="1:5" s="5" customFormat="1" ht="26.25" customHeight="1" x14ac:dyDescent="0.35">
      <c r="A89" s="31" t="s">
        <v>30</v>
      </c>
      <c r="B89" s="291" t="s">
        <v>109</v>
      </c>
      <c r="C89" s="291"/>
      <c r="D89" s="97">
        <f>(4/12)/12*0.02*100/100</f>
        <v>5.5999999999999995E-4</v>
      </c>
      <c r="E89" s="94">
        <f t="shared" ref="E89:E90" si="1">TRUNC(+D89*$E$81,2)</f>
        <v>2.1800000000000002</v>
      </c>
    </row>
    <row r="90" spans="1:5" s="5" customFormat="1" ht="26.25" customHeight="1" x14ac:dyDescent="0.35">
      <c r="A90" s="31" t="s">
        <v>32</v>
      </c>
      <c r="B90" s="291" t="s">
        <v>110</v>
      </c>
      <c r="C90" s="291"/>
      <c r="D90" s="87">
        <v>0</v>
      </c>
      <c r="E90" s="94">
        <f t="shared" si="1"/>
        <v>0</v>
      </c>
    </row>
    <row r="91" spans="1:5" s="5" customFormat="1" ht="26.25" customHeight="1" x14ac:dyDescent="0.35">
      <c r="A91" s="248" t="s">
        <v>34</v>
      </c>
      <c r="B91" s="249"/>
      <c r="C91" s="250"/>
      <c r="D91" s="96"/>
      <c r="E91" s="86">
        <f>SUM(E85:E90)</f>
        <v>73.97</v>
      </c>
    </row>
    <row r="92" spans="1:5" s="5" customFormat="1" ht="23.25" customHeight="1" x14ac:dyDescent="0.35">
      <c r="A92" s="296" t="s">
        <v>152</v>
      </c>
      <c r="B92" s="297"/>
      <c r="C92" s="297"/>
      <c r="D92" s="297"/>
      <c r="E92" s="298"/>
    </row>
    <row r="93" spans="1:5" s="5" customFormat="1" ht="23.25" customHeight="1" x14ac:dyDescent="0.35">
      <c r="A93" s="53" t="s">
        <v>67</v>
      </c>
      <c r="B93" s="288" t="s">
        <v>117</v>
      </c>
      <c r="C93" s="289"/>
      <c r="D93" s="290"/>
      <c r="E93" s="52" t="s">
        <v>18</v>
      </c>
    </row>
    <row r="94" spans="1:5" s="5" customFormat="1" ht="59.25" customHeight="1" x14ac:dyDescent="0.35">
      <c r="A94" s="32" t="s">
        <v>2</v>
      </c>
      <c r="B94" s="258" t="s">
        <v>118</v>
      </c>
      <c r="C94" s="260"/>
      <c r="D94" s="22"/>
      <c r="E94" s="98">
        <v>0</v>
      </c>
    </row>
    <row r="95" spans="1:5" s="5" customFormat="1" ht="15.65" customHeight="1" x14ac:dyDescent="0.35">
      <c r="A95" s="248" t="s">
        <v>34</v>
      </c>
      <c r="B95" s="249"/>
      <c r="C95" s="250"/>
      <c r="D95" s="96"/>
      <c r="E95" s="86">
        <f>SUM(E94)</f>
        <v>0</v>
      </c>
    </row>
    <row r="96" spans="1:5" s="5" customFormat="1" ht="20.25" customHeight="1" x14ac:dyDescent="0.35">
      <c r="A96" s="299" t="s">
        <v>68</v>
      </c>
      <c r="B96" s="263"/>
      <c r="C96" s="263"/>
      <c r="D96" s="263"/>
      <c r="E96" s="264"/>
    </row>
    <row r="97" spans="1:9" s="5" customFormat="1" x14ac:dyDescent="0.35">
      <c r="A97" s="24">
        <v>4</v>
      </c>
      <c r="B97" s="265" t="s">
        <v>69</v>
      </c>
      <c r="C97" s="266"/>
      <c r="D97" s="267"/>
      <c r="E97" s="25" t="s">
        <v>18</v>
      </c>
    </row>
    <row r="98" spans="1:9" s="5" customFormat="1" ht="31.15" customHeight="1" x14ac:dyDescent="0.35">
      <c r="A98" s="24" t="s">
        <v>66</v>
      </c>
      <c r="B98" s="57" t="s">
        <v>104</v>
      </c>
      <c r="C98" s="58"/>
      <c r="D98" s="59"/>
      <c r="E98" s="89">
        <f>+E91</f>
        <v>73.97</v>
      </c>
    </row>
    <row r="99" spans="1:9" s="5" customFormat="1" x14ac:dyDescent="0.35">
      <c r="A99" s="24" t="s">
        <v>67</v>
      </c>
      <c r="B99" s="57" t="s">
        <v>117</v>
      </c>
      <c r="C99" s="58"/>
      <c r="D99" s="59"/>
      <c r="E99" s="86">
        <f>+E95</f>
        <v>0</v>
      </c>
    </row>
    <row r="100" spans="1:9" s="5" customFormat="1" ht="15" customHeight="1" x14ac:dyDescent="0.35">
      <c r="A100" s="60"/>
      <c r="B100" s="269" t="s">
        <v>34</v>
      </c>
      <c r="C100" s="269"/>
      <c r="D100" s="270"/>
      <c r="E100" s="90">
        <f>SUM(E98:E99)</f>
        <v>73.97</v>
      </c>
    </row>
    <row r="101" spans="1:9" s="5" customFormat="1" ht="25.5" customHeight="1" x14ac:dyDescent="0.35">
      <c r="A101" s="248" t="s">
        <v>70</v>
      </c>
      <c r="B101" s="249"/>
      <c r="C101" s="249"/>
      <c r="D101" s="250"/>
      <c r="E101" s="86">
        <f>SUM(E100:E100)</f>
        <v>73.97</v>
      </c>
    </row>
    <row r="102" spans="1:9" s="5" customFormat="1" x14ac:dyDescent="0.35">
      <c r="A102" s="211" t="s">
        <v>71</v>
      </c>
      <c r="B102" s="212"/>
      <c r="C102" s="212"/>
      <c r="D102" s="213"/>
      <c r="E102" s="75"/>
    </row>
    <row r="103" spans="1:9" s="5" customFormat="1" x14ac:dyDescent="0.35">
      <c r="A103" s="33">
        <v>5</v>
      </c>
      <c r="B103" s="214" t="s">
        <v>72</v>
      </c>
      <c r="C103" s="215"/>
      <c r="D103" s="216"/>
      <c r="E103" s="52" t="s">
        <v>18</v>
      </c>
    </row>
    <row r="104" spans="1:9" s="5" customFormat="1" ht="25.5" customHeight="1" x14ac:dyDescent="0.35">
      <c r="A104" s="1" t="s">
        <v>2</v>
      </c>
      <c r="B104" s="304" t="s">
        <v>216</v>
      </c>
      <c r="C104" s="305"/>
      <c r="D104" s="306"/>
      <c r="E104" s="94">
        <f>'Uniforme + Transport. + V. Alim'!E13</f>
        <v>0</v>
      </c>
    </row>
    <row r="105" spans="1:9" s="5" customFormat="1" ht="27.65" customHeight="1" x14ac:dyDescent="0.35">
      <c r="A105" s="1" t="s">
        <v>8</v>
      </c>
      <c r="B105" s="304" t="s">
        <v>217</v>
      </c>
      <c r="C105" s="305"/>
      <c r="D105" s="306"/>
      <c r="E105" s="94">
        <v>20</v>
      </c>
      <c r="F105" s="125"/>
      <c r="G105" s="124"/>
      <c r="H105" s="124"/>
      <c r="I105" s="124"/>
    </row>
    <row r="106" spans="1:9" s="5" customFormat="1" ht="16.149999999999999" customHeight="1" thickBot="1" x14ac:dyDescent="0.4">
      <c r="A106" s="235" t="s">
        <v>73</v>
      </c>
      <c r="B106" s="236"/>
      <c r="C106" s="236"/>
      <c r="D106" s="237"/>
      <c r="E106" s="86">
        <f>SUM(E104:E105)</f>
        <v>20</v>
      </c>
      <c r="F106" s="20"/>
    </row>
    <row r="107" spans="1:9" s="5" customFormat="1" ht="22.5" customHeight="1" thickTop="1" thickBot="1" x14ac:dyDescent="0.4">
      <c r="A107" s="273" t="s">
        <v>74</v>
      </c>
      <c r="B107" s="274"/>
      <c r="C107" s="275"/>
      <c r="D107" s="119" t="s">
        <v>42</v>
      </c>
      <c r="E107" s="80">
        <f>E31</f>
        <v>2111.1999999999998</v>
      </c>
    </row>
    <row r="108" spans="1:9" s="5" customFormat="1" ht="22.5" customHeight="1" thickTop="1" thickBot="1" x14ac:dyDescent="0.4">
      <c r="A108" s="276"/>
      <c r="B108" s="277"/>
      <c r="C108" s="278"/>
      <c r="D108" s="119" t="s">
        <v>63</v>
      </c>
      <c r="E108" s="80">
        <f>E68</f>
        <v>1587.56</v>
      </c>
    </row>
    <row r="109" spans="1:9" s="5" customFormat="1" ht="22.5" customHeight="1" thickTop="1" thickBot="1" x14ac:dyDescent="0.4">
      <c r="A109" s="276"/>
      <c r="B109" s="277"/>
      <c r="C109" s="278"/>
      <c r="D109" s="119" t="s">
        <v>64</v>
      </c>
      <c r="E109" s="80">
        <f>E77</f>
        <v>197.28</v>
      </c>
    </row>
    <row r="110" spans="1:9" s="5" customFormat="1" ht="22.5" customHeight="1" thickTop="1" thickBot="1" x14ac:dyDescent="0.4">
      <c r="A110" s="276"/>
      <c r="B110" s="277"/>
      <c r="C110" s="278"/>
      <c r="D110" s="119" t="s">
        <v>75</v>
      </c>
      <c r="E110" s="80">
        <f>E101</f>
        <v>73.97</v>
      </c>
    </row>
    <row r="111" spans="1:9" s="5" customFormat="1" ht="22.5" customHeight="1" thickTop="1" thickBot="1" x14ac:dyDescent="0.4">
      <c r="A111" s="276"/>
      <c r="B111" s="277"/>
      <c r="C111" s="278"/>
      <c r="D111" s="119" t="s">
        <v>76</v>
      </c>
      <c r="E111" s="80">
        <f>E106</f>
        <v>20</v>
      </c>
    </row>
    <row r="112" spans="1:9" s="5" customFormat="1" ht="22.5" customHeight="1" thickTop="1" thickBot="1" x14ac:dyDescent="0.4">
      <c r="A112" s="279"/>
      <c r="B112" s="280"/>
      <c r="C112" s="281"/>
      <c r="D112" s="29" t="s">
        <v>55</v>
      </c>
      <c r="E112" s="80">
        <f>SUM(E107:E111)</f>
        <v>3990.01</v>
      </c>
    </row>
    <row r="113" spans="1:5" s="5" customFormat="1" ht="13.5" thickTop="1" x14ac:dyDescent="0.35">
      <c r="A113" s="145" t="s">
        <v>77</v>
      </c>
      <c r="B113" s="146"/>
      <c r="C113" s="146" t="s">
        <v>78</v>
      </c>
      <c r="D113" s="147" t="s">
        <v>79</v>
      </c>
      <c r="E113" s="75"/>
    </row>
    <row r="114" spans="1:5" s="5" customFormat="1" x14ac:dyDescent="0.35">
      <c r="A114" s="53">
        <v>6</v>
      </c>
      <c r="B114" s="214" t="s">
        <v>80</v>
      </c>
      <c r="C114" s="215"/>
      <c r="D114" s="216"/>
      <c r="E114" s="52" t="s">
        <v>18</v>
      </c>
    </row>
    <row r="115" spans="1:5" s="5" customFormat="1" ht="31.15" customHeight="1" x14ac:dyDescent="0.35">
      <c r="A115" s="141" t="s">
        <v>2</v>
      </c>
      <c r="B115" s="142" t="s">
        <v>81</v>
      </c>
      <c r="C115" s="300"/>
      <c r="D115" s="301"/>
      <c r="E115" s="140">
        <f>TRUNC(+E112*C115,2)</f>
        <v>0</v>
      </c>
    </row>
    <row r="116" spans="1:5" s="5" customFormat="1" ht="31.9" customHeight="1" thickBot="1" x14ac:dyDescent="0.4">
      <c r="A116" s="141" t="s">
        <v>4</v>
      </c>
      <c r="B116" s="142" t="s">
        <v>82</v>
      </c>
      <c r="C116" s="302"/>
      <c r="D116" s="303"/>
      <c r="E116" s="140">
        <f>TRUNC(C116*(+E112+E115),2)</f>
        <v>0</v>
      </c>
    </row>
    <row r="117" spans="1:5" s="5" customFormat="1" ht="27" customHeight="1" thickBot="1" x14ac:dyDescent="0.4">
      <c r="A117" s="34"/>
      <c r="B117" s="61" t="s">
        <v>83</v>
      </c>
      <c r="C117" s="308" t="s">
        <v>84</v>
      </c>
      <c r="D117" s="309"/>
      <c r="E117" s="111">
        <f>SUM(E115:E116,E112)</f>
        <v>3990.01</v>
      </c>
    </row>
    <row r="118" spans="1:5" s="5" customFormat="1" ht="13.5" thickBot="1" x14ac:dyDescent="0.4">
      <c r="A118" s="35" t="s">
        <v>6</v>
      </c>
      <c r="B118" s="118" t="s">
        <v>85</v>
      </c>
      <c r="C118" s="99">
        <f>(D125*100)</f>
        <v>8.65</v>
      </c>
      <c r="D118" s="100">
        <f>+(100-C118)/100</f>
        <v>0.91349999999999998</v>
      </c>
      <c r="E118" s="112">
        <f>E117/D118</f>
        <v>4367.83</v>
      </c>
    </row>
    <row r="119" spans="1:5" s="5" customFormat="1" ht="15.65" customHeight="1" x14ac:dyDescent="0.35">
      <c r="A119" s="36"/>
      <c r="B119" s="37" t="s">
        <v>86</v>
      </c>
      <c r="C119" s="101"/>
      <c r="D119" s="102"/>
      <c r="E119" s="28"/>
    </row>
    <row r="120" spans="1:5" s="5" customFormat="1" x14ac:dyDescent="0.35">
      <c r="A120" s="36"/>
      <c r="B120" s="38" t="s">
        <v>119</v>
      </c>
      <c r="C120" s="103"/>
      <c r="D120" s="87">
        <v>6.4999999999999997E-3</v>
      </c>
      <c r="E120" s="94">
        <f>+E118*D120</f>
        <v>28.39</v>
      </c>
    </row>
    <row r="121" spans="1:5" s="5" customFormat="1" x14ac:dyDescent="0.35">
      <c r="A121" s="36"/>
      <c r="B121" s="38" t="s">
        <v>120</v>
      </c>
      <c r="C121" s="103"/>
      <c r="D121" s="87">
        <v>0.03</v>
      </c>
      <c r="E121" s="94">
        <f>+E118*D121</f>
        <v>131.03</v>
      </c>
    </row>
    <row r="122" spans="1:5" s="5" customFormat="1" x14ac:dyDescent="0.35">
      <c r="A122" s="36"/>
      <c r="B122" s="39" t="s">
        <v>87</v>
      </c>
      <c r="C122" s="104"/>
      <c r="D122" s="105"/>
      <c r="E122" s="94"/>
    </row>
    <row r="123" spans="1:5" s="5" customFormat="1" x14ac:dyDescent="0.35">
      <c r="A123" s="36"/>
      <c r="B123" s="39" t="s">
        <v>88</v>
      </c>
      <c r="C123" s="104"/>
      <c r="D123" s="106"/>
      <c r="E123" s="94"/>
    </row>
    <row r="124" spans="1:5" s="5" customFormat="1" x14ac:dyDescent="0.35">
      <c r="A124" s="36"/>
      <c r="B124" s="40" t="s">
        <v>121</v>
      </c>
      <c r="C124" s="107"/>
      <c r="D124" s="108">
        <v>0.05</v>
      </c>
      <c r="E124" s="113">
        <f>+E118*D124</f>
        <v>218.39</v>
      </c>
    </row>
    <row r="125" spans="1:5" s="5" customFormat="1" x14ac:dyDescent="0.35">
      <c r="A125" s="41"/>
      <c r="B125" s="42" t="s">
        <v>89</v>
      </c>
      <c r="C125" s="109"/>
      <c r="D125" s="110">
        <f>SUM(D120:D124)</f>
        <v>8.6499999999999994E-2</v>
      </c>
      <c r="E125" s="114">
        <f>SUM(E120:E124)</f>
        <v>377.81</v>
      </c>
    </row>
    <row r="126" spans="1:5" s="5" customFormat="1" ht="15.65" customHeight="1" x14ac:dyDescent="0.35">
      <c r="A126" s="255" t="s">
        <v>90</v>
      </c>
      <c r="B126" s="256"/>
      <c r="C126" s="256"/>
      <c r="D126" s="257"/>
      <c r="E126" s="115">
        <f>E115+E116+E125</f>
        <v>377.81</v>
      </c>
    </row>
    <row r="127" spans="1:5" s="5" customFormat="1" ht="25.5" customHeight="1" x14ac:dyDescent="0.35">
      <c r="A127" s="248" t="s">
        <v>91</v>
      </c>
      <c r="B127" s="249"/>
      <c r="C127" s="249"/>
      <c r="D127" s="250"/>
      <c r="E127" s="86">
        <f>SUM(E126:E126)</f>
        <v>377.81</v>
      </c>
    </row>
    <row r="128" spans="1:5" s="5" customFormat="1" ht="15.65" customHeight="1" x14ac:dyDescent="0.35">
      <c r="A128" s="248" t="s">
        <v>92</v>
      </c>
      <c r="B128" s="249"/>
      <c r="C128" s="249"/>
      <c r="D128" s="249"/>
      <c r="E128" s="250"/>
    </row>
    <row r="129" spans="1:7" s="5" customFormat="1" ht="15.65" customHeight="1" x14ac:dyDescent="0.35">
      <c r="A129" s="248" t="s">
        <v>93</v>
      </c>
      <c r="B129" s="249"/>
      <c r="C129" s="249"/>
      <c r="D129" s="250"/>
      <c r="E129" s="43" t="s">
        <v>18</v>
      </c>
    </row>
    <row r="130" spans="1:7" s="5" customFormat="1" x14ac:dyDescent="0.35">
      <c r="A130" s="33" t="s">
        <v>2</v>
      </c>
      <c r="B130" s="258" t="s">
        <v>94</v>
      </c>
      <c r="C130" s="259"/>
      <c r="D130" s="260"/>
      <c r="E130" s="94">
        <f>E31</f>
        <v>2111.1999999999998</v>
      </c>
    </row>
    <row r="131" spans="1:7" s="5" customFormat="1" ht="15.65" customHeight="1" x14ac:dyDescent="0.35">
      <c r="A131" s="33" t="s">
        <v>4</v>
      </c>
      <c r="B131" s="258" t="s">
        <v>95</v>
      </c>
      <c r="C131" s="259"/>
      <c r="D131" s="260"/>
      <c r="E131" s="94">
        <f>+E68</f>
        <v>1587.56</v>
      </c>
    </row>
    <row r="132" spans="1:7" s="5" customFormat="1" x14ac:dyDescent="0.35">
      <c r="A132" s="33" t="s">
        <v>6</v>
      </c>
      <c r="B132" s="258" t="s">
        <v>96</v>
      </c>
      <c r="C132" s="259"/>
      <c r="D132" s="260"/>
      <c r="E132" s="94">
        <f>+E77</f>
        <v>197.28</v>
      </c>
    </row>
    <row r="133" spans="1:7" s="5" customFormat="1" ht="15.65" customHeight="1" x14ac:dyDescent="0.35">
      <c r="A133" s="33" t="s">
        <v>8</v>
      </c>
      <c r="B133" s="258" t="s">
        <v>97</v>
      </c>
      <c r="C133" s="259"/>
      <c r="D133" s="260"/>
      <c r="E133" s="94">
        <f>+E101</f>
        <v>73.97</v>
      </c>
    </row>
    <row r="134" spans="1:7" s="5" customFormat="1" ht="46.9" customHeight="1" x14ac:dyDescent="0.35">
      <c r="A134" s="33" t="s">
        <v>30</v>
      </c>
      <c r="B134" s="44" t="s">
        <v>98</v>
      </c>
      <c r="C134" s="45"/>
      <c r="D134" s="46"/>
      <c r="E134" s="94">
        <f>+E106</f>
        <v>20</v>
      </c>
      <c r="G134" s="5" t="s">
        <v>154</v>
      </c>
    </row>
    <row r="135" spans="1:7" s="5" customFormat="1" ht="15.65" customHeight="1" x14ac:dyDescent="0.35">
      <c r="A135" s="255" t="s">
        <v>99</v>
      </c>
      <c r="B135" s="256"/>
      <c r="C135" s="257"/>
      <c r="D135" s="47"/>
      <c r="E135" s="86">
        <f>SUM(E130:E134)</f>
        <v>3990.01</v>
      </c>
    </row>
    <row r="136" spans="1:7" s="5" customFormat="1" x14ac:dyDescent="0.35">
      <c r="A136" s="33" t="s">
        <v>32</v>
      </c>
      <c r="B136" s="258" t="s">
        <v>100</v>
      </c>
      <c r="C136" s="259"/>
      <c r="D136" s="260"/>
      <c r="E136" s="94">
        <f>E127</f>
        <v>377.81</v>
      </c>
      <c r="F136" s="16"/>
    </row>
    <row r="137" spans="1:7" s="5" customFormat="1" ht="16.149999999999999" customHeight="1" x14ac:dyDescent="0.35">
      <c r="A137" s="248" t="s">
        <v>101</v>
      </c>
      <c r="B137" s="249"/>
      <c r="C137" s="249"/>
      <c r="D137" s="250"/>
      <c r="E137" s="117">
        <f>+E135+E136</f>
        <v>4367.82</v>
      </c>
      <c r="F137" s="62"/>
    </row>
    <row r="138" spans="1:7" x14ac:dyDescent="0.35">
      <c r="A138" s="307"/>
      <c r="B138" s="307"/>
      <c r="C138" s="307"/>
      <c r="D138" s="307"/>
      <c r="E138" s="116"/>
    </row>
  </sheetData>
  <mergeCells count="116">
    <mergeCell ref="A138:D138"/>
    <mergeCell ref="B131:D131"/>
    <mergeCell ref="B132:D132"/>
    <mergeCell ref="B133:D133"/>
    <mergeCell ref="A135:C135"/>
    <mergeCell ref="B136:D136"/>
    <mergeCell ref="A137:D137"/>
    <mergeCell ref="C117:D117"/>
    <mergeCell ref="A126:D126"/>
    <mergeCell ref="A127:D127"/>
    <mergeCell ref="A128:E128"/>
    <mergeCell ref="A129:D129"/>
    <mergeCell ref="B130:D130"/>
    <mergeCell ref="A106:D106"/>
    <mergeCell ref="A107:C112"/>
    <mergeCell ref="B114:D114"/>
    <mergeCell ref="C115:D115"/>
    <mergeCell ref="C116:D116"/>
    <mergeCell ref="B100:D100"/>
    <mergeCell ref="A101:D101"/>
    <mergeCell ref="A102:D102"/>
    <mergeCell ref="B103:D103"/>
    <mergeCell ref="B104:D104"/>
    <mergeCell ref="B105:D105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62:D62"/>
    <mergeCell ref="A63:E63"/>
    <mergeCell ref="B64:D64"/>
    <mergeCell ref="A68:D68"/>
    <mergeCell ref="A69:E69"/>
    <mergeCell ref="B70:D70"/>
    <mergeCell ref="B56:D56"/>
    <mergeCell ref="B57:D57"/>
    <mergeCell ref="B58:D58"/>
    <mergeCell ref="B59:D59"/>
    <mergeCell ref="B60:D60"/>
    <mergeCell ref="B61:D61"/>
    <mergeCell ref="B50:C50"/>
    <mergeCell ref="B51:C51"/>
    <mergeCell ref="A52:C52"/>
    <mergeCell ref="B53:E53"/>
    <mergeCell ref="B54:D54"/>
    <mergeCell ref="B55:D55"/>
    <mergeCell ref="B44:C44"/>
    <mergeCell ref="B45:C45"/>
    <mergeCell ref="B46:C46"/>
    <mergeCell ref="B47:C47"/>
    <mergeCell ref="B48:C48"/>
    <mergeCell ref="B49:C49"/>
    <mergeCell ref="B36:C36"/>
    <mergeCell ref="A37:C37"/>
    <mergeCell ref="A38:D38"/>
    <mergeCell ref="A39:C41"/>
    <mergeCell ref="A42:E42"/>
    <mergeCell ref="B43:D43"/>
    <mergeCell ref="C29:D29"/>
    <mergeCell ref="A30:D30"/>
    <mergeCell ref="A31:D31"/>
    <mergeCell ref="A32:E32"/>
    <mergeCell ref="B33:E33"/>
    <mergeCell ref="B34:D34"/>
    <mergeCell ref="B24:D24"/>
    <mergeCell ref="C25:D25"/>
    <mergeCell ref="C26:D26"/>
    <mergeCell ref="C27:D27"/>
    <mergeCell ref="C28:D28"/>
    <mergeCell ref="A17:D17"/>
    <mergeCell ref="C18:E18"/>
    <mergeCell ref="C19:E19"/>
    <mergeCell ref="C20:E20"/>
    <mergeCell ref="C21:E21"/>
    <mergeCell ref="C22:E22"/>
    <mergeCell ref="A15:E15"/>
    <mergeCell ref="A16:E16"/>
    <mergeCell ref="A6:E6"/>
    <mergeCell ref="C7:E7"/>
    <mergeCell ref="C8:E8"/>
    <mergeCell ref="C9:E9"/>
    <mergeCell ref="C10:E10"/>
    <mergeCell ref="A11:E11"/>
    <mergeCell ref="A23:E23"/>
    <mergeCell ref="A14:B14"/>
    <mergeCell ref="D14:E14"/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</mergeCells>
  <hyperlinks>
    <hyperlink ref="B74" location="Plan2!A1" display="Aviso prévio trabalhado" xr:uid="{D30DFB2A-1A7F-4572-9248-8DF437838ADA}"/>
    <hyperlink ref="B49" r:id="rId1" display="08 - Sebrae 0,3% ou 0,6% - IN nº 03, MPS/SRP/2005, Anexo II e III ver código da Tabela" xr:uid="{D5026453-2FD7-4242-9050-09BCD808D21E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BEB46-6091-4773-83AD-8F7DCDA30262}">
  <sheetPr>
    <pageSetUpPr fitToPage="1"/>
  </sheetPr>
  <dimension ref="A1:I138"/>
  <sheetViews>
    <sheetView topLeftCell="A90" zoomScale="85" zoomScaleNormal="85" workbookViewId="0">
      <selection activeCell="C116" sqref="C116:D116"/>
    </sheetView>
  </sheetViews>
  <sheetFormatPr defaultColWidth="9.1796875" defaultRowHeight="13" x14ac:dyDescent="0.35"/>
  <cols>
    <col min="1" max="1" width="6.1796875" style="48" customWidth="1"/>
    <col min="2" max="2" width="42.453125" style="49" customWidth="1"/>
    <col min="3" max="3" width="18" style="49" customWidth="1"/>
    <col min="4" max="4" width="16" style="50" customWidth="1"/>
    <col min="5" max="5" width="27.81640625" style="51" customWidth="1"/>
    <col min="6" max="6" width="31.26953125" style="2" customWidth="1"/>
    <col min="7" max="7" width="9.1796875" style="2"/>
    <col min="8" max="8" width="15.81640625" style="2" customWidth="1"/>
    <col min="9" max="16384" width="9.1796875" style="2"/>
  </cols>
  <sheetData>
    <row r="1" spans="1:7" ht="15" customHeight="1" x14ac:dyDescent="0.35">
      <c r="A1" s="173" t="s">
        <v>0</v>
      </c>
      <c r="B1" s="174"/>
      <c r="C1" s="174"/>
      <c r="D1" s="174"/>
      <c r="E1" s="175"/>
    </row>
    <row r="2" spans="1:7" ht="13.5" customHeight="1" thickBot="1" x14ac:dyDescent="0.4">
      <c r="A2" s="176"/>
      <c r="B2" s="177"/>
      <c r="C2" s="177"/>
      <c r="D2" s="177"/>
      <c r="E2" s="178"/>
    </row>
    <row r="3" spans="1:7" ht="15" customHeight="1" x14ac:dyDescent="0.35">
      <c r="A3" s="179" t="s">
        <v>111</v>
      </c>
      <c r="B3" s="180"/>
      <c r="C3" s="181"/>
      <c r="D3" s="182" t="s">
        <v>220</v>
      </c>
      <c r="E3" s="183"/>
    </row>
    <row r="4" spans="1:7" ht="15" customHeight="1" x14ac:dyDescent="0.35">
      <c r="A4" s="179" t="s">
        <v>112</v>
      </c>
      <c r="B4" s="180"/>
      <c r="C4" s="181"/>
      <c r="D4" s="184" t="s">
        <v>190</v>
      </c>
      <c r="E4" s="185"/>
    </row>
    <row r="5" spans="1:7" x14ac:dyDescent="0.35">
      <c r="A5" s="121"/>
      <c r="B5" s="186" t="s">
        <v>191</v>
      </c>
      <c r="C5" s="186"/>
      <c r="D5" s="186"/>
      <c r="E5" s="187"/>
    </row>
    <row r="6" spans="1:7" x14ac:dyDescent="0.35">
      <c r="A6" s="202" t="s">
        <v>1</v>
      </c>
      <c r="B6" s="203"/>
      <c r="C6" s="203"/>
      <c r="D6" s="203"/>
      <c r="E6" s="204"/>
    </row>
    <row r="7" spans="1:7" ht="31.5" customHeight="1" x14ac:dyDescent="0.35">
      <c r="A7" s="3" t="s">
        <v>2</v>
      </c>
      <c r="B7" s="4" t="s">
        <v>3</v>
      </c>
      <c r="C7" s="205" t="s">
        <v>194</v>
      </c>
      <c r="D7" s="206"/>
      <c r="E7" s="207"/>
    </row>
    <row r="8" spans="1:7" ht="16.149999999999999" customHeight="1" x14ac:dyDescent="0.35">
      <c r="A8" s="3" t="s">
        <v>4</v>
      </c>
      <c r="B8" s="4" t="s">
        <v>5</v>
      </c>
      <c r="C8" s="208" t="s">
        <v>155</v>
      </c>
      <c r="D8" s="209"/>
      <c r="E8" s="210"/>
    </row>
    <row r="9" spans="1:7" ht="22.5" customHeight="1" x14ac:dyDescent="0.35">
      <c r="A9" s="3" t="s">
        <v>6</v>
      </c>
      <c r="B9" s="4" t="s">
        <v>7</v>
      </c>
      <c r="C9" s="208" t="s">
        <v>193</v>
      </c>
      <c r="D9" s="209"/>
      <c r="E9" s="210"/>
    </row>
    <row r="10" spans="1:7" ht="32.25" customHeight="1" x14ac:dyDescent="0.35">
      <c r="A10" s="3" t="s">
        <v>8</v>
      </c>
      <c r="B10" s="4" t="s">
        <v>9</v>
      </c>
      <c r="C10" s="208" t="s">
        <v>10</v>
      </c>
      <c r="D10" s="209"/>
      <c r="E10" s="210"/>
    </row>
    <row r="11" spans="1:7" x14ac:dyDescent="0.35">
      <c r="A11" s="202" t="s">
        <v>11</v>
      </c>
      <c r="B11" s="203"/>
      <c r="C11" s="203"/>
      <c r="D11" s="203"/>
      <c r="E11" s="204"/>
    </row>
    <row r="12" spans="1:7" ht="33.75" customHeight="1" x14ac:dyDescent="0.35">
      <c r="A12" s="188" t="s">
        <v>12</v>
      </c>
      <c r="B12" s="189"/>
      <c r="C12" s="6" t="s">
        <v>13</v>
      </c>
      <c r="D12" s="190" t="s">
        <v>153</v>
      </c>
      <c r="E12" s="191"/>
    </row>
    <row r="13" spans="1:7" ht="24.75" customHeight="1" x14ac:dyDescent="0.35">
      <c r="A13" s="192" t="s">
        <v>202</v>
      </c>
      <c r="B13" s="193"/>
      <c r="C13" s="7" t="s">
        <v>192</v>
      </c>
      <c r="D13" s="194">
        <v>1</v>
      </c>
      <c r="E13" s="195"/>
    </row>
    <row r="14" spans="1:7" ht="23.25" customHeight="1" x14ac:dyDescent="0.35">
      <c r="A14" s="192" t="s">
        <v>224</v>
      </c>
      <c r="B14" s="193"/>
      <c r="C14" s="7" t="s">
        <v>223</v>
      </c>
      <c r="D14" s="194">
        <v>1</v>
      </c>
      <c r="E14" s="195"/>
    </row>
    <row r="15" spans="1:7" x14ac:dyDescent="0.35">
      <c r="A15" s="196" t="s">
        <v>15</v>
      </c>
      <c r="B15" s="197"/>
      <c r="C15" s="197"/>
      <c r="D15" s="197"/>
      <c r="E15" s="198"/>
    </row>
    <row r="16" spans="1:7" ht="27.75" customHeight="1" x14ac:dyDescent="0.35">
      <c r="A16" s="199" t="s">
        <v>16</v>
      </c>
      <c r="B16" s="200"/>
      <c r="C16" s="200"/>
      <c r="D16" s="200"/>
      <c r="E16" s="201"/>
      <c r="G16" s="8"/>
    </row>
    <row r="17" spans="1:8" ht="31.5" customHeight="1" x14ac:dyDescent="0.35">
      <c r="A17" s="214" t="s">
        <v>17</v>
      </c>
      <c r="B17" s="215"/>
      <c r="C17" s="215"/>
      <c r="D17" s="216"/>
      <c r="E17" s="52" t="s">
        <v>18</v>
      </c>
    </row>
    <row r="18" spans="1:8" ht="31.5" customHeight="1" x14ac:dyDescent="0.35">
      <c r="A18" s="3">
        <v>1</v>
      </c>
      <c r="B18" s="9" t="s">
        <v>102</v>
      </c>
      <c r="C18" s="194" t="s">
        <v>203</v>
      </c>
      <c r="D18" s="223"/>
      <c r="E18" s="195"/>
    </row>
    <row r="19" spans="1:8" ht="31.5" customHeight="1" x14ac:dyDescent="0.35">
      <c r="A19" s="3">
        <v>2</v>
      </c>
      <c r="B19" s="9" t="s">
        <v>19</v>
      </c>
      <c r="C19" s="194" t="s">
        <v>204</v>
      </c>
      <c r="D19" s="223"/>
      <c r="E19" s="195"/>
    </row>
    <row r="20" spans="1:8" ht="48" customHeight="1" x14ac:dyDescent="0.35">
      <c r="A20" s="3">
        <v>3</v>
      </c>
      <c r="B20" s="9" t="s">
        <v>20</v>
      </c>
      <c r="C20" s="224">
        <v>1624</v>
      </c>
      <c r="D20" s="225"/>
      <c r="E20" s="226"/>
    </row>
    <row r="21" spans="1:8" ht="28.5" customHeight="1" x14ac:dyDescent="0.35">
      <c r="A21" s="3">
        <v>4</v>
      </c>
      <c r="B21" s="9" t="s">
        <v>21</v>
      </c>
      <c r="C21" s="194" t="s">
        <v>145</v>
      </c>
      <c r="D21" s="223"/>
      <c r="E21" s="195"/>
    </row>
    <row r="22" spans="1:8" s="5" customFormat="1" ht="27" customHeight="1" x14ac:dyDescent="0.35">
      <c r="A22" s="3">
        <v>5</v>
      </c>
      <c r="B22" s="10" t="s">
        <v>22</v>
      </c>
      <c r="C22" s="227" t="s">
        <v>201</v>
      </c>
      <c r="D22" s="228"/>
      <c r="E22" s="229"/>
    </row>
    <row r="23" spans="1:8" s="5" customFormat="1" ht="22.5" customHeight="1" x14ac:dyDescent="0.35">
      <c r="A23" s="211" t="s">
        <v>23</v>
      </c>
      <c r="B23" s="212"/>
      <c r="C23" s="212"/>
      <c r="D23" s="212"/>
      <c r="E23" s="213"/>
    </row>
    <row r="24" spans="1:8" ht="26.25" customHeight="1" x14ac:dyDescent="0.35">
      <c r="A24" s="53">
        <v>1</v>
      </c>
      <c r="B24" s="214" t="s">
        <v>24</v>
      </c>
      <c r="C24" s="215"/>
      <c r="D24" s="216"/>
      <c r="E24" s="52" t="s">
        <v>18</v>
      </c>
    </row>
    <row r="25" spans="1:8" ht="26.25" customHeight="1" x14ac:dyDescent="0.35">
      <c r="A25" s="11" t="s">
        <v>2</v>
      </c>
      <c r="B25" s="54" t="s">
        <v>26</v>
      </c>
      <c r="C25" s="217"/>
      <c r="D25" s="218"/>
      <c r="E25" s="73">
        <f>C20</f>
        <v>1624</v>
      </c>
    </row>
    <row r="26" spans="1:8" x14ac:dyDescent="0.35">
      <c r="A26" s="12" t="s">
        <v>4</v>
      </c>
      <c r="B26" s="55" t="s">
        <v>27</v>
      </c>
      <c r="C26" s="219" t="s">
        <v>113</v>
      </c>
      <c r="D26" s="220"/>
      <c r="E26" s="74">
        <f>TRUNC((+E25*30%),2)</f>
        <v>487.2</v>
      </c>
    </row>
    <row r="27" spans="1:8" x14ac:dyDescent="0.35">
      <c r="A27" s="12" t="s">
        <v>6</v>
      </c>
      <c r="B27" s="55" t="s">
        <v>28</v>
      </c>
      <c r="C27" s="221"/>
      <c r="D27" s="222"/>
      <c r="E27" s="74"/>
      <c r="H27" s="13"/>
    </row>
    <row r="28" spans="1:8" x14ac:dyDescent="0.3">
      <c r="A28" s="12" t="s">
        <v>8</v>
      </c>
      <c r="B28" s="55" t="s">
        <v>29</v>
      </c>
      <c r="C28" s="221"/>
      <c r="D28" s="222"/>
      <c r="E28" s="74"/>
      <c r="F28" s="56"/>
    </row>
    <row r="29" spans="1:8" x14ac:dyDescent="0.35">
      <c r="A29" s="12" t="s">
        <v>30</v>
      </c>
      <c r="B29" s="55" t="s">
        <v>31</v>
      </c>
      <c r="C29" s="244"/>
      <c r="D29" s="222"/>
      <c r="E29" s="74"/>
    </row>
    <row r="30" spans="1:8" s="5" customFormat="1" ht="25.5" customHeight="1" x14ac:dyDescent="0.35">
      <c r="A30" s="245" t="s">
        <v>34</v>
      </c>
      <c r="B30" s="246"/>
      <c r="C30" s="246"/>
      <c r="D30" s="247"/>
      <c r="E30" s="72">
        <f>SUM(E25:E29)</f>
        <v>2111.1999999999998</v>
      </c>
    </row>
    <row r="31" spans="1:8" s="5" customFormat="1" ht="25.5" customHeight="1" x14ac:dyDescent="0.35">
      <c r="A31" s="248" t="s">
        <v>35</v>
      </c>
      <c r="B31" s="249"/>
      <c r="C31" s="249"/>
      <c r="D31" s="250"/>
      <c r="E31" s="72">
        <f>SUM(E30:E30)</f>
        <v>2111.1999999999998</v>
      </c>
    </row>
    <row r="32" spans="1:8" s="5" customFormat="1" ht="25.5" customHeight="1" x14ac:dyDescent="0.35">
      <c r="A32" s="211" t="s">
        <v>36</v>
      </c>
      <c r="B32" s="212"/>
      <c r="C32" s="212"/>
      <c r="D32" s="212"/>
      <c r="E32" s="213"/>
    </row>
    <row r="33" spans="1:7" s="5" customFormat="1" ht="25.5" customHeight="1" x14ac:dyDescent="0.35">
      <c r="A33" s="15"/>
      <c r="B33" s="251" t="s">
        <v>37</v>
      </c>
      <c r="C33" s="251"/>
      <c r="D33" s="251"/>
      <c r="E33" s="252"/>
      <c r="G33" s="16"/>
    </row>
    <row r="34" spans="1:7" s="5" customFormat="1" ht="25.5" customHeight="1" x14ac:dyDescent="0.35">
      <c r="A34" s="53" t="s">
        <v>38</v>
      </c>
      <c r="B34" s="214" t="s">
        <v>39</v>
      </c>
      <c r="C34" s="215"/>
      <c r="D34" s="216"/>
      <c r="E34" s="52" t="s">
        <v>18</v>
      </c>
    </row>
    <row r="35" spans="1:7" s="5" customFormat="1" ht="25.5" customHeight="1" x14ac:dyDescent="0.35">
      <c r="A35" s="17" t="s">
        <v>2</v>
      </c>
      <c r="B35" s="18" t="s">
        <v>147</v>
      </c>
      <c r="C35" s="19"/>
      <c r="D35" s="78">
        <f>(1/12)</f>
        <v>8.3333000000000004E-2</v>
      </c>
      <c r="E35" s="72">
        <f>TRUNC($E$31*D35,2)</f>
        <v>175.93</v>
      </c>
    </row>
    <row r="36" spans="1:7" s="5" customFormat="1" ht="25.5" customHeight="1" x14ac:dyDescent="0.35">
      <c r="A36" s="17" t="s">
        <v>4</v>
      </c>
      <c r="B36" s="230" t="s">
        <v>146</v>
      </c>
      <c r="C36" s="231"/>
      <c r="D36" s="76">
        <v>0.121</v>
      </c>
      <c r="E36" s="72">
        <f>TRUNC($E$31*D36,2)</f>
        <v>255.45</v>
      </c>
    </row>
    <row r="37" spans="1:7" s="5" customFormat="1" ht="25.5" customHeight="1" x14ac:dyDescent="0.35">
      <c r="A37" s="232" t="s">
        <v>34</v>
      </c>
      <c r="B37" s="233"/>
      <c r="C37" s="234"/>
      <c r="D37" s="77">
        <f>SUM(D35:D36)</f>
        <v>0.20433000000000001</v>
      </c>
      <c r="E37" s="72">
        <f>SUM(E35:E36)</f>
        <v>431.38</v>
      </c>
    </row>
    <row r="38" spans="1:7" s="5" customFormat="1" ht="25.5" customHeight="1" thickBot="1" x14ac:dyDescent="0.4">
      <c r="A38" s="235" t="s">
        <v>40</v>
      </c>
      <c r="B38" s="236"/>
      <c r="C38" s="236"/>
      <c r="D38" s="237"/>
      <c r="E38" s="79">
        <f>SUM(E37:E37)</f>
        <v>431.38</v>
      </c>
    </row>
    <row r="39" spans="1:7" s="5" customFormat="1" ht="22.5" customHeight="1" thickTop="1" thickBot="1" x14ac:dyDescent="0.4">
      <c r="A39" s="238" t="s">
        <v>41</v>
      </c>
      <c r="B39" s="238"/>
      <c r="C39" s="239"/>
      <c r="D39" s="119" t="s">
        <v>42</v>
      </c>
      <c r="E39" s="82">
        <f>E31</f>
        <v>2111.1999999999998</v>
      </c>
    </row>
    <row r="40" spans="1:7" s="5" customFormat="1" ht="22.5" customHeight="1" thickTop="1" thickBot="1" x14ac:dyDescent="0.4">
      <c r="A40" s="240"/>
      <c r="B40" s="240"/>
      <c r="C40" s="241"/>
      <c r="D40" s="119" t="s">
        <v>43</v>
      </c>
      <c r="E40" s="83">
        <f>E38</f>
        <v>431.38</v>
      </c>
    </row>
    <row r="41" spans="1:7" s="5" customFormat="1" ht="42" customHeight="1" thickTop="1" x14ac:dyDescent="0.35">
      <c r="A41" s="240"/>
      <c r="B41" s="240"/>
      <c r="C41" s="241"/>
      <c r="D41" s="81" t="s">
        <v>34</v>
      </c>
      <c r="E41" s="84">
        <f>SUM(E39:E40)</f>
        <v>2542.58</v>
      </c>
      <c r="F41" s="20"/>
    </row>
    <row r="42" spans="1:7" s="5" customFormat="1" ht="22.5" customHeight="1" x14ac:dyDescent="0.35">
      <c r="A42" s="242" t="s">
        <v>148</v>
      </c>
      <c r="B42" s="243"/>
      <c r="C42" s="243"/>
      <c r="D42" s="243"/>
      <c r="E42" s="243"/>
      <c r="F42" s="20"/>
    </row>
    <row r="43" spans="1:7" s="5" customFormat="1" ht="22.5" customHeight="1" x14ac:dyDescent="0.35">
      <c r="A43" s="53" t="s">
        <v>44</v>
      </c>
      <c r="B43" s="214" t="s">
        <v>45</v>
      </c>
      <c r="C43" s="215"/>
      <c r="D43" s="216"/>
      <c r="E43" s="52" t="s">
        <v>18</v>
      </c>
      <c r="F43" s="20"/>
    </row>
    <row r="44" spans="1:7" s="5" customFormat="1" ht="22.5" customHeight="1" x14ac:dyDescent="0.35">
      <c r="A44" s="1" t="s">
        <v>2</v>
      </c>
      <c r="B44" s="253" t="s">
        <v>14</v>
      </c>
      <c r="C44" s="254"/>
      <c r="D44" s="22">
        <v>0.2</v>
      </c>
      <c r="E44" s="72">
        <f t="shared" ref="E44:E51" si="0">TRUNC($E$41*D44,2)</f>
        <v>508.51</v>
      </c>
      <c r="F44" s="21"/>
    </row>
    <row r="45" spans="1:7" s="5" customFormat="1" ht="22.5" customHeight="1" x14ac:dyDescent="0.35">
      <c r="A45" s="1" t="s">
        <v>4</v>
      </c>
      <c r="B45" s="253" t="s">
        <v>46</v>
      </c>
      <c r="C45" s="254"/>
      <c r="D45" s="92">
        <v>2.5000000000000001E-2</v>
      </c>
      <c r="E45" s="72">
        <f t="shared" si="0"/>
        <v>63.56</v>
      </c>
    </row>
    <row r="46" spans="1:7" s="5" customFormat="1" ht="22.5" customHeight="1" x14ac:dyDescent="0.35">
      <c r="A46" s="138" t="s">
        <v>6</v>
      </c>
      <c r="B46" s="261" t="s">
        <v>114</v>
      </c>
      <c r="C46" s="262"/>
      <c r="D46" s="139"/>
      <c r="E46" s="140">
        <f t="shared" si="0"/>
        <v>0</v>
      </c>
      <c r="F46" s="20"/>
    </row>
    <row r="47" spans="1:7" s="5" customFormat="1" ht="22.5" customHeight="1" x14ac:dyDescent="0.35">
      <c r="A47" s="1" t="s">
        <v>8</v>
      </c>
      <c r="B47" s="253" t="s">
        <v>47</v>
      </c>
      <c r="C47" s="254"/>
      <c r="D47" s="92">
        <v>1.4999999999999999E-2</v>
      </c>
      <c r="E47" s="72">
        <f t="shared" si="0"/>
        <v>38.130000000000003</v>
      </c>
      <c r="F47" s="23"/>
    </row>
    <row r="48" spans="1:7" s="5" customFormat="1" ht="22.5" customHeight="1" x14ac:dyDescent="0.35">
      <c r="A48" s="1" t="s">
        <v>30</v>
      </c>
      <c r="B48" s="253" t="s">
        <v>48</v>
      </c>
      <c r="C48" s="254"/>
      <c r="D48" s="92">
        <v>0.01</v>
      </c>
      <c r="E48" s="72">
        <f t="shared" si="0"/>
        <v>25.42</v>
      </c>
    </row>
    <row r="49" spans="1:5" s="5" customFormat="1" ht="22.5" customHeight="1" x14ac:dyDescent="0.35">
      <c r="A49" s="1" t="s">
        <v>32</v>
      </c>
      <c r="B49" s="253" t="s">
        <v>49</v>
      </c>
      <c r="C49" s="254"/>
      <c r="D49" s="92">
        <v>6.0000000000000001E-3</v>
      </c>
      <c r="E49" s="72">
        <f t="shared" si="0"/>
        <v>15.25</v>
      </c>
    </row>
    <row r="50" spans="1:5" s="5" customFormat="1" ht="22.5" customHeight="1" x14ac:dyDescent="0.35">
      <c r="A50" s="1" t="s">
        <v>33</v>
      </c>
      <c r="B50" s="253" t="s">
        <v>50</v>
      </c>
      <c r="C50" s="254"/>
      <c r="D50" s="92">
        <v>2E-3</v>
      </c>
      <c r="E50" s="72">
        <f t="shared" si="0"/>
        <v>5.08</v>
      </c>
    </row>
    <row r="51" spans="1:5" s="5" customFormat="1" ht="22.5" customHeight="1" x14ac:dyDescent="0.35">
      <c r="A51" s="1" t="s">
        <v>51</v>
      </c>
      <c r="B51" s="253" t="s">
        <v>52</v>
      </c>
      <c r="C51" s="254"/>
      <c r="D51" s="92">
        <v>0.08</v>
      </c>
      <c r="E51" s="72">
        <f t="shared" si="0"/>
        <v>203.4</v>
      </c>
    </row>
    <row r="52" spans="1:5" s="5" customFormat="1" ht="25.5" customHeight="1" x14ac:dyDescent="0.35">
      <c r="A52" s="255" t="s">
        <v>34</v>
      </c>
      <c r="B52" s="256"/>
      <c r="C52" s="257"/>
      <c r="D52" s="85">
        <f>SUM(D44:D51)</f>
        <v>0.33800000000000002</v>
      </c>
      <c r="E52" s="86">
        <f>SUM(E44:E51)</f>
        <v>859.35</v>
      </c>
    </row>
    <row r="53" spans="1:5" ht="25.5" customHeight="1" x14ac:dyDescent="0.35">
      <c r="A53" s="15"/>
      <c r="B53" s="251" t="s">
        <v>122</v>
      </c>
      <c r="C53" s="251"/>
      <c r="D53" s="251"/>
      <c r="E53" s="252"/>
    </row>
    <row r="54" spans="1:5" ht="25.5" customHeight="1" x14ac:dyDescent="0.35">
      <c r="A54" s="53" t="s">
        <v>53</v>
      </c>
      <c r="B54" s="214" t="s">
        <v>54</v>
      </c>
      <c r="C54" s="215"/>
      <c r="D54" s="216"/>
      <c r="E54" s="52" t="s">
        <v>18</v>
      </c>
    </row>
    <row r="55" spans="1:5" ht="25.5" customHeight="1" x14ac:dyDescent="0.35">
      <c r="A55" s="1" t="s">
        <v>2</v>
      </c>
      <c r="B55" s="258" t="s">
        <v>215</v>
      </c>
      <c r="C55" s="259"/>
      <c r="D55" s="260"/>
      <c r="E55" s="72">
        <v>0</v>
      </c>
    </row>
    <row r="56" spans="1:5" ht="25.5" customHeight="1" x14ac:dyDescent="0.35">
      <c r="A56" s="1" t="s">
        <v>4</v>
      </c>
      <c r="B56" s="258" t="s">
        <v>195</v>
      </c>
      <c r="C56" s="259"/>
      <c r="D56" s="260"/>
      <c r="E56" s="72">
        <v>242</v>
      </c>
    </row>
    <row r="57" spans="1:5" ht="25.5" customHeight="1" x14ac:dyDescent="0.35">
      <c r="A57" s="1" t="s">
        <v>6</v>
      </c>
      <c r="B57" s="258" t="s">
        <v>197</v>
      </c>
      <c r="C57" s="259"/>
      <c r="D57" s="260"/>
      <c r="E57" s="72">
        <f>TRUNC(((E31*3%)/12*3),2)</f>
        <v>15.83</v>
      </c>
    </row>
    <row r="58" spans="1:5" ht="25.5" customHeight="1" x14ac:dyDescent="0.35">
      <c r="A58" s="1" t="s">
        <v>8</v>
      </c>
      <c r="B58" s="258" t="s">
        <v>149</v>
      </c>
      <c r="C58" s="259"/>
      <c r="D58" s="260"/>
      <c r="E58" s="72">
        <v>5</v>
      </c>
    </row>
    <row r="59" spans="1:5" ht="35.25" customHeight="1" x14ac:dyDescent="0.35">
      <c r="A59" s="1" t="s">
        <v>30</v>
      </c>
      <c r="B59" s="258" t="s">
        <v>198</v>
      </c>
      <c r="C59" s="259"/>
      <c r="D59" s="260"/>
      <c r="E59" s="72">
        <v>18</v>
      </c>
    </row>
    <row r="60" spans="1:5" ht="25.5" customHeight="1" x14ac:dyDescent="0.35">
      <c r="A60" s="1" t="s">
        <v>32</v>
      </c>
      <c r="B60" s="258" t="s">
        <v>199</v>
      </c>
      <c r="C60" s="259"/>
      <c r="D60" s="260"/>
      <c r="E60" s="74">
        <v>16</v>
      </c>
    </row>
    <row r="61" spans="1:5" ht="25.5" customHeight="1" x14ac:dyDescent="0.35">
      <c r="A61" s="1" t="s">
        <v>33</v>
      </c>
      <c r="B61" s="258" t="s">
        <v>200</v>
      </c>
      <c r="C61" s="259"/>
      <c r="D61" s="260"/>
      <c r="E61" s="72">
        <v>0</v>
      </c>
    </row>
    <row r="62" spans="1:5" s="5" customFormat="1" ht="25.5" customHeight="1" x14ac:dyDescent="0.35">
      <c r="A62" s="232" t="s">
        <v>55</v>
      </c>
      <c r="B62" s="233"/>
      <c r="C62" s="233"/>
      <c r="D62" s="234"/>
      <c r="E62" s="86">
        <f>SUM(E55:E61)</f>
        <v>296.83</v>
      </c>
    </row>
    <row r="63" spans="1:5" s="5" customFormat="1" ht="25.5" customHeight="1" x14ac:dyDescent="0.35">
      <c r="A63" s="263" t="s">
        <v>56</v>
      </c>
      <c r="B63" s="263"/>
      <c r="C63" s="263"/>
      <c r="D63" s="263"/>
      <c r="E63" s="264"/>
    </row>
    <row r="64" spans="1:5" s="5" customFormat="1" ht="25.5" customHeight="1" x14ac:dyDescent="0.35">
      <c r="A64" s="24">
        <v>2</v>
      </c>
      <c r="B64" s="265" t="s">
        <v>57</v>
      </c>
      <c r="C64" s="266"/>
      <c r="D64" s="267"/>
      <c r="E64" s="88" t="s">
        <v>18</v>
      </c>
    </row>
    <row r="65" spans="1:8" s="5" customFormat="1" ht="25.5" customHeight="1" x14ac:dyDescent="0.35">
      <c r="A65" s="24" t="s">
        <v>38</v>
      </c>
      <c r="B65" s="57" t="s">
        <v>39</v>
      </c>
      <c r="C65" s="58"/>
      <c r="D65" s="59"/>
      <c r="E65" s="89">
        <f>E38</f>
        <v>431.38</v>
      </c>
    </row>
    <row r="66" spans="1:8" s="5" customFormat="1" ht="25.5" customHeight="1" x14ac:dyDescent="0.35">
      <c r="A66" s="24" t="s">
        <v>44</v>
      </c>
      <c r="B66" s="57" t="s">
        <v>45</v>
      </c>
      <c r="C66" s="58"/>
      <c r="D66" s="59"/>
      <c r="E66" s="89">
        <f>E52</f>
        <v>859.35</v>
      </c>
    </row>
    <row r="67" spans="1:8" s="5" customFormat="1" ht="25.5" customHeight="1" x14ac:dyDescent="0.35">
      <c r="A67" s="24" t="s">
        <v>53</v>
      </c>
      <c r="B67" s="57" t="s">
        <v>54</v>
      </c>
      <c r="C67" s="58"/>
      <c r="D67" s="59"/>
      <c r="E67" s="89">
        <f>E62</f>
        <v>296.83</v>
      </c>
    </row>
    <row r="68" spans="1:8" s="5" customFormat="1" ht="25.5" customHeight="1" x14ac:dyDescent="0.35">
      <c r="A68" s="268" t="s">
        <v>34</v>
      </c>
      <c r="B68" s="269"/>
      <c r="C68" s="269"/>
      <c r="D68" s="270"/>
      <c r="E68" s="90">
        <f>SUM(E65:E67)</f>
        <v>1587.56</v>
      </c>
      <c r="H68" s="26"/>
    </row>
    <row r="69" spans="1:8" s="5" customFormat="1" ht="25.5" customHeight="1" x14ac:dyDescent="0.35">
      <c r="A69" s="310" t="s">
        <v>58</v>
      </c>
      <c r="B69" s="310"/>
      <c r="C69" s="310"/>
      <c r="D69" s="310"/>
      <c r="E69" s="310"/>
      <c r="H69" s="27"/>
    </row>
    <row r="70" spans="1:8" s="5" customFormat="1" ht="25.5" customHeight="1" x14ac:dyDescent="0.35">
      <c r="A70" s="33">
        <v>3</v>
      </c>
      <c r="B70" s="214" t="s">
        <v>59</v>
      </c>
      <c r="C70" s="271"/>
      <c r="D70" s="272"/>
      <c r="E70" s="52" t="s">
        <v>18</v>
      </c>
    </row>
    <row r="71" spans="1:8" s="5" customFormat="1" ht="25.5" customHeight="1" x14ac:dyDescent="0.35">
      <c r="A71" s="1" t="s">
        <v>2</v>
      </c>
      <c r="B71" s="258" t="s">
        <v>60</v>
      </c>
      <c r="C71" s="260"/>
      <c r="D71" s="78">
        <f>((1/12)*5%)</f>
        <v>4.1669999999999997E-3</v>
      </c>
      <c r="E71" s="94">
        <f>TRUNC(($E$31+$E$68)*D71,2)</f>
        <v>15.41</v>
      </c>
    </row>
    <row r="72" spans="1:8" s="5" customFormat="1" ht="25.5" customHeight="1" x14ac:dyDescent="0.35">
      <c r="A72" s="1" t="s">
        <v>4</v>
      </c>
      <c r="B72" s="258" t="s">
        <v>115</v>
      </c>
      <c r="C72" s="260"/>
      <c r="D72" s="93">
        <f>+D51</f>
        <v>0.08</v>
      </c>
      <c r="E72" s="94">
        <f>TRUNC(+E71*D72,2)</f>
        <v>1.23</v>
      </c>
    </row>
    <row r="73" spans="1:8" s="5" customFormat="1" ht="25.5" customHeight="1" x14ac:dyDescent="0.35">
      <c r="A73" s="1" t="s">
        <v>6</v>
      </c>
      <c r="B73" s="258" t="s">
        <v>150</v>
      </c>
      <c r="C73" s="260"/>
      <c r="D73" s="78">
        <v>0.02</v>
      </c>
      <c r="E73" s="94">
        <f>TRUNC(($E$31)*D73,2)</f>
        <v>42.22</v>
      </c>
    </row>
    <row r="74" spans="1:8" s="5" customFormat="1" ht="38.25" customHeight="1" x14ac:dyDescent="0.35">
      <c r="A74" s="1" t="s">
        <v>8</v>
      </c>
      <c r="B74" s="292" t="s">
        <v>61</v>
      </c>
      <c r="C74" s="293"/>
      <c r="D74" s="93">
        <f>((7/30)/12)*100%</f>
        <v>1.9439999999999999E-2</v>
      </c>
      <c r="E74" s="94">
        <f>TRUNC(($E$31+$E$68)*D74,2)</f>
        <v>71.900000000000006</v>
      </c>
    </row>
    <row r="75" spans="1:8" s="5" customFormat="1" ht="25.5" customHeight="1" x14ac:dyDescent="0.35">
      <c r="A75" s="1" t="s">
        <v>30</v>
      </c>
      <c r="B75" s="258" t="s">
        <v>103</v>
      </c>
      <c r="C75" s="260"/>
      <c r="D75" s="93">
        <f>+D52</f>
        <v>0.33800000000000002</v>
      </c>
      <c r="E75" s="94">
        <f>TRUNC(+E74*D75,2)</f>
        <v>24.3</v>
      </c>
    </row>
    <row r="76" spans="1:8" s="5" customFormat="1" ht="16.149999999999999" customHeight="1" x14ac:dyDescent="0.35">
      <c r="A76" s="1" t="s">
        <v>32</v>
      </c>
      <c r="B76" s="294" t="s">
        <v>151</v>
      </c>
      <c r="C76" s="295"/>
      <c r="D76" s="91">
        <v>0.02</v>
      </c>
      <c r="E76" s="94">
        <f>TRUNC(($E$31)*D76,2)</f>
        <v>42.22</v>
      </c>
    </row>
    <row r="77" spans="1:8" s="5" customFormat="1" ht="22.5" customHeight="1" thickBot="1" x14ac:dyDescent="0.4">
      <c r="A77" s="311" t="s">
        <v>34</v>
      </c>
      <c r="B77" s="312"/>
      <c r="C77" s="312"/>
      <c r="D77" s="313"/>
      <c r="E77" s="95">
        <f>SUM(E71:E76)</f>
        <v>197.28</v>
      </c>
    </row>
    <row r="78" spans="1:8" s="5" customFormat="1" ht="22.5" customHeight="1" thickTop="1" thickBot="1" x14ac:dyDescent="0.4">
      <c r="A78" s="314" t="s">
        <v>62</v>
      </c>
      <c r="B78" s="314"/>
      <c r="C78" s="314"/>
      <c r="D78" s="119" t="s">
        <v>42</v>
      </c>
      <c r="E78" s="80">
        <f>E31</f>
        <v>2111.1999999999998</v>
      </c>
    </row>
    <row r="79" spans="1:8" s="5" customFormat="1" ht="22.5" customHeight="1" thickTop="1" thickBot="1" x14ac:dyDescent="0.4">
      <c r="A79" s="314"/>
      <c r="B79" s="314"/>
      <c r="C79" s="314"/>
      <c r="D79" s="119" t="s">
        <v>63</v>
      </c>
      <c r="E79" s="80">
        <f>E68</f>
        <v>1587.56</v>
      </c>
    </row>
    <row r="80" spans="1:8" s="5" customFormat="1" ht="23.25" customHeight="1" thickTop="1" thickBot="1" x14ac:dyDescent="0.4">
      <c r="A80" s="314"/>
      <c r="B80" s="314"/>
      <c r="C80" s="314"/>
      <c r="D80" s="119" t="s">
        <v>64</v>
      </c>
      <c r="E80" s="80">
        <f>E77</f>
        <v>197.28</v>
      </c>
    </row>
    <row r="81" spans="1:5" s="5" customFormat="1" ht="23.25" customHeight="1" thickTop="1" thickBot="1" x14ac:dyDescent="0.4">
      <c r="A81" s="314"/>
      <c r="B81" s="314"/>
      <c r="C81" s="314"/>
      <c r="D81" s="29" t="s">
        <v>55</v>
      </c>
      <c r="E81" s="80">
        <f>SUM(E78:E80)</f>
        <v>3896.04</v>
      </c>
    </row>
    <row r="82" spans="1:5" s="5" customFormat="1" ht="26.25" customHeight="1" thickTop="1" x14ac:dyDescent="0.35">
      <c r="A82" s="211" t="s">
        <v>65</v>
      </c>
      <c r="B82" s="212"/>
      <c r="C82" s="212"/>
      <c r="D82" s="213"/>
      <c r="E82" s="120" t="s">
        <v>25</v>
      </c>
    </row>
    <row r="83" spans="1:5" s="5" customFormat="1" ht="26.25" customHeight="1" x14ac:dyDescent="0.35">
      <c r="A83" s="285" t="s">
        <v>116</v>
      </c>
      <c r="B83" s="286"/>
      <c r="C83" s="286"/>
      <c r="D83" s="286"/>
      <c r="E83" s="287"/>
    </row>
    <row r="84" spans="1:5" s="5" customFormat="1" ht="26.25" customHeight="1" x14ac:dyDescent="0.35">
      <c r="A84" s="53" t="s">
        <v>66</v>
      </c>
      <c r="B84" s="288" t="s">
        <v>104</v>
      </c>
      <c r="C84" s="289"/>
      <c r="D84" s="290"/>
      <c r="E84" s="52" t="s">
        <v>18</v>
      </c>
    </row>
    <row r="85" spans="1:5" s="5" customFormat="1" ht="26.25" customHeight="1" x14ac:dyDescent="0.35">
      <c r="A85" s="30" t="s">
        <v>2</v>
      </c>
      <c r="B85" s="291" t="s">
        <v>105</v>
      </c>
      <c r="C85" s="291"/>
      <c r="D85" s="87">
        <f>(( 1+1/3)/12)/12</f>
        <v>9.2599999999999991E-3</v>
      </c>
      <c r="E85" s="94">
        <f>TRUNC(+D85*$E$81,2)</f>
        <v>36.07</v>
      </c>
    </row>
    <row r="86" spans="1:5" s="5" customFormat="1" ht="26.25" customHeight="1" x14ac:dyDescent="0.35">
      <c r="A86" s="31" t="s">
        <v>4</v>
      </c>
      <c r="B86" s="291" t="s">
        <v>106</v>
      </c>
      <c r="C86" s="291"/>
      <c r="D86" s="91">
        <f>((2/30)/12)</f>
        <v>5.5599999999999998E-3</v>
      </c>
      <c r="E86" s="94">
        <f>TRUNC(+D86*$E$81,2)</f>
        <v>21.66</v>
      </c>
    </row>
    <row r="87" spans="1:5" s="5" customFormat="1" ht="26.25" customHeight="1" x14ac:dyDescent="0.35">
      <c r="A87" s="31" t="s">
        <v>6</v>
      </c>
      <c r="B87" s="291" t="s">
        <v>107</v>
      </c>
      <c r="C87" s="291"/>
      <c r="D87" s="87">
        <f>((5/30)/12)*0.02</f>
        <v>2.7999999999999998E-4</v>
      </c>
      <c r="E87" s="94">
        <f>TRUNC(+D87*$E$81,2)</f>
        <v>1.0900000000000001</v>
      </c>
    </row>
    <row r="88" spans="1:5" s="5" customFormat="1" ht="26.25" customHeight="1" x14ac:dyDescent="0.35">
      <c r="A88" s="31" t="s">
        <v>8</v>
      </c>
      <c r="B88" s="291" t="s">
        <v>108</v>
      </c>
      <c r="C88" s="291"/>
      <c r="D88" s="87">
        <f>((15/30)/12)*0.08</f>
        <v>3.3300000000000001E-3</v>
      </c>
      <c r="E88" s="94">
        <f>TRUNC(+D88*$E$81,2)</f>
        <v>12.97</v>
      </c>
    </row>
    <row r="89" spans="1:5" s="5" customFormat="1" ht="26.25" customHeight="1" x14ac:dyDescent="0.35">
      <c r="A89" s="31" t="s">
        <v>30</v>
      </c>
      <c r="B89" s="291" t="s">
        <v>109</v>
      </c>
      <c r="C89" s="291"/>
      <c r="D89" s="97">
        <f>(4/12)/12*0.02*100/100</f>
        <v>5.5999999999999995E-4</v>
      </c>
      <c r="E89" s="94">
        <f t="shared" ref="E89:E90" si="1">TRUNC(+D89*$E$81,2)</f>
        <v>2.1800000000000002</v>
      </c>
    </row>
    <row r="90" spans="1:5" s="5" customFormat="1" ht="26.25" customHeight="1" x14ac:dyDescent="0.35">
      <c r="A90" s="31" t="s">
        <v>32</v>
      </c>
      <c r="B90" s="291" t="s">
        <v>110</v>
      </c>
      <c r="C90" s="291"/>
      <c r="D90" s="87">
        <v>0</v>
      </c>
      <c r="E90" s="94">
        <f t="shared" si="1"/>
        <v>0</v>
      </c>
    </row>
    <row r="91" spans="1:5" s="5" customFormat="1" ht="23.25" customHeight="1" x14ac:dyDescent="0.35">
      <c r="A91" s="248" t="s">
        <v>34</v>
      </c>
      <c r="B91" s="249"/>
      <c r="C91" s="250"/>
      <c r="D91" s="96"/>
      <c r="E91" s="86">
        <f>SUM(E85:E90)</f>
        <v>73.97</v>
      </c>
    </row>
    <row r="92" spans="1:5" s="5" customFormat="1" ht="23.25" customHeight="1" x14ac:dyDescent="0.35">
      <c r="A92" s="296" t="s">
        <v>152</v>
      </c>
      <c r="B92" s="297"/>
      <c r="C92" s="297"/>
      <c r="D92" s="297"/>
      <c r="E92" s="298"/>
    </row>
    <row r="93" spans="1:5" s="5" customFormat="1" ht="59.25" customHeight="1" x14ac:dyDescent="0.35">
      <c r="A93" s="53" t="s">
        <v>67</v>
      </c>
      <c r="B93" s="288" t="s">
        <v>117</v>
      </c>
      <c r="C93" s="289"/>
      <c r="D93" s="290"/>
      <c r="E93" s="52" t="s">
        <v>18</v>
      </c>
    </row>
    <row r="94" spans="1:5" s="5" customFormat="1" ht="15.65" customHeight="1" x14ac:dyDescent="0.35">
      <c r="A94" s="32" t="s">
        <v>2</v>
      </c>
      <c r="B94" s="258" t="s">
        <v>118</v>
      </c>
      <c r="C94" s="260"/>
      <c r="D94" s="22"/>
      <c r="E94" s="98">
        <v>0</v>
      </c>
    </row>
    <row r="95" spans="1:5" s="5" customFormat="1" ht="20.25" customHeight="1" x14ac:dyDescent="0.35">
      <c r="A95" s="248" t="s">
        <v>34</v>
      </c>
      <c r="B95" s="249"/>
      <c r="C95" s="250"/>
      <c r="D95" s="96"/>
      <c r="E95" s="86">
        <f>SUM(E94)</f>
        <v>0</v>
      </c>
    </row>
    <row r="96" spans="1:5" s="5" customFormat="1" x14ac:dyDescent="0.35">
      <c r="A96" s="315" t="s">
        <v>68</v>
      </c>
      <c r="B96" s="315"/>
      <c r="C96" s="315"/>
      <c r="D96" s="315"/>
      <c r="E96" s="315"/>
    </row>
    <row r="97" spans="1:9" s="5" customFormat="1" ht="31.15" customHeight="1" x14ac:dyDescent="0.35">
      <c r="A97" s="24">
        <v>4</v>
      </c>
      <c r="B97" s="265" t="s">
        <v>69</v>
      </c>
      <c r="C97" s="266"/>
      <c r="D97" s="267"/>
      <c r="E97" s="25" t="s">
        <v>18</v>
      </c>
    </row>
    <row r="98" spans="1:9" s="5" customFormat="1" x14ac:dyDescent="0.35">
      <c r="A98" s="24" t="s">
        <v>66</v>
      </c>
      <c r="B98" s="57" t="s">
        <v>104</v>
      </c>
      <c r="C98" s="58"/>
      <c r="D98" s="59"/>
      <c r="E98" s="89">
        <f>+E91</f>
        <v>73.97</v>
      </c>
    </row>
    <row r="99" spans="1:9" s="5" customFormat="1" ht="15" customHeight="1" x14ac:dyDescent="0.35">
      <c r="A99" s="24" t="s">
        <v>67</v>
      </c>
      <c r="B99" s="57" t="s">
        <v>117</v>
      </c>
      <c r="C99" s="58"/>
      <c r="D99" s="59"/>
      <c r="E99" s="86">
        <f>+E95</f>
        <v>0</v>
      </c>
    </row>
    <row r="100" spans="1:9" s="5" customFormat="1" ht="25.5" customHeight="1" x14ac:dyDescent="0.35">
      <c r="A100" s="60"/>
      <c r="B100" s="269" t="s">
        <v>34</v>
      </c>
      <c r="C100" s="269"/>
      <c r="D100" s="270"/>
      <c r="E100" s="90">
        <f>SUM(E98:E99)</f>
        <v>73.97</v>
      </c>
    </row>
    <row r="101" spans="1:9" s="5" customFormat="1" x14ac:dyDescent="0.35">
      <c r="A101" s="248" t="s">
        <v>70</v>
      </c>
      <c r="B101" s="249"/>
      <c r="C101" s="249"/>
      <c r="D101" s="250"/>
      <c r="E101" s="86">
        <f>SUM(E100:E100)</f>
        <v>73.97</v>
      </c>
    </row>
    <row r="102" spans="1:9" s="5" customFormat="1" x14ac:dyDescent="0.35">
      <c r="A102" s="211" t="s">
        <v>71</v>
      </c>
      <c r="B102" s="212"/>
      <c r="C102" s="212"/>
      <c r="D102" s="213"/>
      <c r="E102" s="75"/>
    </row>
    <row r="103" spans="1:9" s="5" customFormat="1" ht="25.5" customHeight="1" x14ac:dyDescent="0.35">
      <c r="A103" s="33">
        <v>5</v>
      </c>
      <c r="B103" s="214" t="s">
        <v>72</v>
      </c>
      <c r="C103" s="215"/>
      <c r="D103" s="216"/>
      <c r="E103" s="52" t="s">
        <v>18</v>
      </c>
    </row>
    <row r="104" spans="1:9" s="5" customFormat="1" ht="27.65" customHeight="1" x14ac:dyDescent="0.35">
      <c r="A104" s="1" t="s">
        <v>2</v>
      </c>
      <c r="B104" s="304" t="s">
        <v>216</v>
      </c>
      <c r="C104" s="305"/>
      <c r="D104" s="306"/>
      <c r="E104" s="94">
        <f>'Uniforme + Transport. + V. Alim'!E13</f>
        <v>0</v>
      </c>
      <c r="F104" s="125"/>
      <c r="G104" s="124"/>
      <c r="H104" s="124"/>
      <c r="I104" s="124"/>
    </row>
    <row r="105" spans="1:9" s="5" customFormat="1" ht="16.149999999999999" customHeight="1" x14ac:dyDescent="0.35">
      <c r="A105" s="1" t="s">
        <v>8</v>
      </c>
      <c r="B105" s="304" t="s">
        <v>217</v>
      </c>
      <c r="C105" s="305"/>
      <c r="D105" s="306"/>
      <c r="E105" s="94">
        <v>20</v>
      </c>
      <c r="F105" s="20"/>
    </row>
    <row r="106" spans="1:9" s="5" customFormat="1" ht="22.5" customHeight="1" thickBot="1" x14ac:dyDescent="0.4">
      <c r="A106" s="248" t="s">
        <v>73</v>
      </c>
      <c r="B106" s="249"/>
      <c r="C106" s="249"/>
      <c r="D106" s="250"/>
      <c r="E106" s="86">
        <f>SUM(E104:E105)</f>
        <v>20</v>
      </c>
    </row>
    <row r="107" spans="1:9" s="5" customFormat="1" ht="22.5" customHeight="1" thickTop="1" thickBot="1" x14ac:dyDescent="0.4">
      <c r="A107" s="314" t="s">
        <v>74</v>
      </c>
      <c r="B107" s="314"/>
      <c r="C107" s="314"/>
      <c r="D107" s="119" t="s">
        <v>42</v>
      </c>
      <c r="E107" s="80">
        <f>E31</f>
        <v>2111.1999999999998</v>
      </c>
    </row>
    <row r="108" spans="1:9" s="5" customFormat="1" ht="22.5" customHeight="1" thickTop="1" thickBot="1" x14ac:dyDescent="0.4">
      <c r="A108" s="314"/>
      <c r="B108" s="314"/>
      <c r="C108" s="314"/>
      <c r="D108" s="119" t="s">
        <v>63</v>
      </c>
      <c r="E108" s="80">
        <f>E68</f>
        <v>1587.56</v>
      </c>
    </row>
    <row r="109" spans="1:9" s="5" customFormat="1" ht="22.5" customHeight="1" thickTop="1" thickBot="1" x14ac:dyDescent="0.4">
      <c r="A109" s="314"/>
      <c r="B109" s="314"/>
      <c r="C109" s="314"/>
      <c r="D109" s="119" t="s">
        <v>64</v>
      </c>
      <c r="E109" s="80">
        <f>E77</f>
        <v>197.28</v>
      </c>
    </row>
    <row r="110" spans="1:9" s="5" customFormat="1" ht="22.5" customHeight="1" thickTop="1" thickBot="1" x14ac:dyDescent="0.4">
      <c r="A110" s="314"/>
      <c r="B110" s="314"/>
      <c r="C110" s="314"/>
      <c r="D110" s="119" t="s">
        <v>75</v>
      </c>
      <c r="E110" s="80">
        <f>E101</f>
        <v>73.97</v>
      </c>
    </row>
    <row r="111" spans="1:9" s="5" customFormat="1" ht="22.5" customHeight="1" thickTop="1" thickBot="1" x14ac:dyDescent="0.4">
      <c r="A111" s="314"/>
      <c r="B111" s="314"/>
      <c r="C111" s="314"/>
      <c r="D111" s="119" t="s">
        <v>76</v>
      </c>
      <c r="E111" s="80">
        <f>E106</f>
        <v>20</v>
      </c>
    </row>
    <row r="112" spans="1:9" s="5" customFormat="1" ht="14" thickTop="1" thickBot="1" x14ac:dyDescent="0.4">
      <c r="A112" s="314"/>
      <c r="B112" s="314"/>
      <c r="C112" s="314"/>
      <c r="D112" s="29" t="s">
        <v>55</v>
      </c>
      <c r="E112" s="80">
        <f>SUM(E107:E111)</f>
        <v>3990.01</v>
      </c>
    </row>
    <row r="113" spans="1:5" s="5" customFormat="1" ht="13.5" thickTop="1" x14ac:dyDescent="0.35">
      <c r="A113" s="211" t="s">
        <v>77</v>
      </c>
      <c r="B113" s="212"/>
      <c r="C113" s="212" t="s">
        <v>78</v>
      </c>
      <c r="D113" s="213" t="s">
        <v>79</v>
      </c>
      <c r="E113" s="75"/>
    </row>
    <row r="114" spans="1:5" s="5" customFormat="1" ht="31.15" customHeight="1" x14ac:dyDescent="0.35">
      <c r="A114" s="53">
        <v>6</v>
      </c>
      <c r="B114" s="214" t="s">
        <v>80</v>
      </c>
      <c r="C114" s="215"/>
      <c r="D114" s="216"/>
      <c r="E114" s="52" t="s">
        <v>18</v>
      </c>
    </row>
    <row r="115" spans="1:5" s="5" customFormat="1" ht="31.9" customHeight="1" x14ac:dyDescent="0.35">
      <c r="A115" s="141" t="s">
        <v>2</v>
      </c>
      <c r="B115" s="142" t="s">
        <v>81</v>
      </c>
      <c r="C115" s="300"/>
      <c r="D115" s="301"/>
      <c r="E115" s="140">
        <f>TRUNC(+E112*C115,2)</f>
        <v>0</v>
      </c>
    </row>
    <row r="116" spans="1:5" s="5" customFormat="1" ht="27" customHeight="1" thickBot="1" x14ac:dyDescent="0.4">
      <c r="A116" s="141" t="s">
        <v>4</v>
      </c>
      <c r="B116" s="142" t="s">
        <v>82</v>
      </c>
      <c r="C116" s="302"/>
      <c r="D116" s="303"/>
      <c r="E116" s="140">
        <f>TRUNC(C116*(+E112+E115),2)</f>
        <v>0</v>
      </c>
    </row>
    <row r="117" spans="1:5" s="5" customFormat="1" ht="13.5" thickBot="1" x14ac:dyDescent="0.4">
      <c r="A117" s="34"/>
      <c r="B117" s="61" t="s">
        <v>83</v>
      </c>
      <c r="C117" s="308" t="s">
        <v>84</v>
      </c>
      <c r="D117" s="309"/>
      <c r="E117" s="111">
        <f>SUM(E115:E116,E112)</f>
        <v>3990.01</v>
      </c>
    </row>
    <row r="118" spans="1:5" s="5" customFormat="1" ht="15.65" customHeight="1" thickBot="1" x14ac:dyDescent="0.4">
      <c r="A118" s="35" t="s">
        <v>6</v>
      </c>
      <c r="B118" s="118" t="s">
        <v>85</v>
      </c>
      <c r="C118" s="99">
        <f>(D125*100)</f>
        <v>8.65</v>
      </c>
      <c r="D118" s="100">
        <f>+(100-C118)/100</f>
        <v>0.91349999999999998</v>
      </c>
      <c r="E118" s="112">
        <f>E117/D118</f>
        <v>4367.83</v>
      </c>
    </row>
    <row r="119" spans="1:5" s="5" customFormat="1" x14ac:dyDescent="0.35">
      <c r="A119" s="36"/>
      <c r="B119" s="37" t="s">
        <v>86</v>
      </c>
      <c r="C119" s="101"/>
      <c r="D119" s="102"/>
      <c r="E119" s="28"/>
    </row>
    <row r="120" spans="1:5" s="5" customFormat="1" x14ac:dyDescent="0.35">
      <c r="A120" s="36"/>
      <c r="B120" s="38" t="s">
        <v>119</v>
      </c>
      <c r="C120" s="103"/>
      <c r="D120" s="87">
        <v>6.4999999999999997E-3</v>
      </c>
      <c r="E120" s="94">
        <f>+E118*D120</f>
        <v>28.39</v>
      </c>
    </row>
    <row r="121" spans="1:5" s="5" customFormat="1" x14ac:dyDescent="0.35">
      <c r="A121" s="36"/>
      <c r="B121" s="38" t="s">
        <v>120</v>
      </c>
      <c r="C121" s="103"/>
      <c r="D121" s="87">
        <v>0.03</v>
      </c>
      <c r="E121" s="94">
        <f>+E118*D121</f>
        <v>131.03</v>
      </c>
    </row>
    <row r="122" spans="1:5" s="5" customFormat="1" x14ac:dyDescent="0.35">
      <c r="A122" s="36"/>
      <c r="B122" s="39" t="s">
        <v>87</v>
      </c>
      <c r="C122" s="104"/>
      <c r="D122" s="105"/>
      <c r="E122" s="94"/>
    </row>
    <row r="123" spans="1:5" s="5" customFormat="1" x14ac:dyDescent="0.35">
      <c r="A123" s="36"/>
      <c r="B123" s="39" t="s">
        <v>88</v>
      </c>
      <c r="C123" s="104"/>
      <c r="D123" s="106"/>
      <c r="E123" s="94"/>
    </row>
    <row r="124" spans="1:5" s="5" customFormat="1" x14ac:dyDescent="0.35">
      <c r="A124" s="36"/>
      <c r="B124" s="40" t="s">
        <v>121</v>
      </c>
      <c r="C124" s="107"/>
      <c r="D124" s="108">
        <v>0.05</v>
      </c>
      <c r="E124" s="113">
        <f>+E118*D124</f>
        <v>218.39</v>
      </c>
    </row>
    <row r="125" spans="1:5" s="5" customFormat="1" ht="15.65" customHeight="1" x14ac:dyDescent="0.35">
      <c r="A125" s="41"/>
      <c r="B125" s="42" t="s">
        <v>89</v>
      </c>
      <c r="C125" s="109"/>
      <c r="D125" s="110">
        <f>SUM(D120:D124)</f>
        <v>8.6499999999999994E-2</v>
      </c>
      <c r="E125" s="114">
        <f>SUM(E120:E124)</f>
        <v>377.81</v>
      </c>
    </row>
    <row r="126" spans="1:5" s="5" customFormat="1" ht="25.5" customHeight="1" x14ac:dyDescent="0.35">
      <c r="A126" s="318" t="s">
        <v>90</v>
      </c>
      <c r="B126" s="319"/>
      <c r="C126" s="319"/>
      <c r="D126" s="320"/>
      <c r="E126" s="115">
        <f>E115+E116+E125</f>
        <v>377.81</v>
      </c>
    </row>
    <row r="127" spans="1:5" s="5" customFormat="1" ht="15.65" customHeight="1" x14ac:dyDescent="0.35">
      <c r="A127" s="248" t="s">
        <v>91</v>
      </c>
      <c r="B127" s="249"/>
      <c r="C127" s="249"/>
      <c r="D127" s="250"/>
      <c r="E127" s="86">
        <f>SUM(E126:E126)</f>
        <v>377.81</v>
      </c>
    </row>
    <row r="128" spans="1:5" s="5" customFormat="1" ht="15.65" customHeight="1" x14ac:dyDescent="0.35">
      <c r="A128" s="248" t="s">
        <v>92</v>
      </c>
      <c r="B128" s="249"/>
      <c r="C128" s="249"/>
      <c r="D128" s="249"/>
      <c r="E128" s="250"/>
    </row>
    <row r="129" spans="1:7" s="5" customFormat="1" x14ac:dyDescent="0.35">
      <c r="A129" s="248" t="s">
        <v>93</v>
      </c>
      <c r="B129" s="249"/>
      <c r="C129" s="249"/>
      <c r="D129" s="250"/>
      <c r="E129" s="43" t="s">
        <v>18</v>
      </c>
    </row>
    <row r="130" spans="1:7" s="5" customFormat="1" ht="15.65" customHeight="1" x14ac:dyDescent="0.35">
      <c r="A130" s="33" t="s">
        <v>2</v>
      </c>
      <c r="B130" s="258" t="s">
        <v>94</v>
      </c>
      <c r="C130" s="259"/>
      <c r="D130" s="260"/>
      <c r="E130" s="94">
        <f>E31</f>
        <v>2111.1999999999998</v>
      </c>
    </row>
    <row r="131" spans="1:7" s="5" customFormat="1" x14ac:dyDescent="0.35">
      <c r="A131" s="33" t="s">
        <v>4</v>
      </c>
      <c r="B131" s="258" t="s">
        <v>95</v>
      </c>
      <c r="C131" s="259"/>
      <c r="D131" s="260"/>
      <c r="E131" s="94">
        <f>+E68</f>
        <v>1587.56</v>
      </c>
    </row>
    <row r="132" spans="1:7" s="5" customFormat="1" ht="15.65" customHeight="1" x14ac:dyDescent="0.35">
      <c r="A132" s="33" t="s">
        <v>6</v>
      </c>
      <c r="B132" s="258" t="s">
        <v>96</v>
      </c>
      <c r="C132" s="259"/>
      <c r="D132" s="260"/>
      <c r="E132" s="94">
        <f>+E77</f>
        <v>197.28</v>
      </c>
    </row>
    <row r="133" spans="1:7" s="5" customFormat="1" ht="46.9" customHeight="1" x14ac:dyDescent="0.35">
      <c r="A133" s="33" t="s">
        <v>8</v>
      </c>
      <c r="B133" s="258" t="s">
        <v>97</v>
      </c>
      <c r="C133" s="259"/>
      <c r="D133" s="260"/>
      <c r="E133" s="94">
        <f>+E101</f>
        <v>73.97</v>
      </c>
      <c r="G133" s="5" t="s">
        <v>154</v>
      </c>
    </row>
    <row r="134" spans="1:7" s="5" customFormat="1" ht="15.65" customHeight="1" x14ac:dyDescent="0.35">
      <c r="A134" s="33" t="s">
        <v>30</v>
      </c>
      <c r="B134" s="44" t="s">
        <v>98</v>
      </c>
      <c r="C134" s="45"/>
      <c r="D134" s="46"/>
      <c r="E134" s="94">
        <f>+E106</f>
        <v>20</v>
      </c>
    </row>
    <row r="135" spans="1:7" s="5" customFormat="1" x14ac:dyDescent="0.35">
      <c r="A135" s="255" t="s">
        <v>99</v>
      </c>
      <c r="B135" s="256"/>
      <c r="C135" s="257"/>
      <c r="D135" s="47"/>
      <c r="E135" s="86">
        <f>SUM(E130:E134)</f>
        <v>3990.01</v>
      </c>
      <c r="F135" s="16"/>
    </row>
    <row r="136" spans="1:7" s="5" customFormat="1" ht="16.149999999999999" customHeight="1" x14ac:dyDescent="0.35">
      <c r="A136" s="33" t="s">
        <v>32</v>
      </c>
      <c r="B136" s="258" t="s">
        <v>100</v>
      </c>
      <c r="C136" s="259"/>
      <c r="D136" s="260"/>
      <c r="E136" s="94">
        <f>E127</f>
        <v>377.81</v>
      </c>
      <c r="F136" s="62"/>
    </row>
    <row r="137" spans="1:7" x14ac:dyDescent="0.35">
      <c r="A137" s="317" t="s">
        <v>101</v>
      </c>
      <c r="B137" s="317"/>
      <c r="C137" s="317"/>
      <c r="D137" s="317"/>
      <c r="E137" s="117">
        <f>+E135+E136</f>
        <v>4367.82</v>
      </c>
    </row>
    <row r="138" spans="1:7" x14ac:dyDescent="0.35">
      <c r="A138" s="316"/>
      <c r="B138" s="316"/>
      <c r="C138" s="316"/>
      <c r="D138" s="316"/>
      <c r="E138" s="116"/>
    </row>
  </sheetData>
  <mergeCells count="117">
    <mergeCell ref="A138:D138"/>
    <mergeCell ref="B131:D131"/>
    <mergeCell ref="B132:D132"/>
    <mergeCell ref="B133:D133"/>
    <mergeCell ref="A135:C135"/>
    <mergeCell ref="B136:D136"/>
    <mergeCell ref="A137:D137"/>
    <mergeCell ref="C117:D117"/>
    <mergeCell ref="A126:D126"/>
    <mergeCell ref="A127:D127"/>
    <mergeCell ref="A128:E128"/>
    <mergeCell ref="A129:D129"/>
    <mergeCell ref="B130:D130"/>
    <mergeCell ref="A106:D106"/>
    <mergeCell ref="A107:C112"/>
    <mergeCell ref="A113:D113"/>
    <mergeCell ref="B114:D114"/>
    <mergeCell ref="C115:D115"/>
    <mergeCell ref="C116:D116"/>
    <mergeCell ref="B100:D100"/>
    <mergeCell ref="A101:D101"/>
    <mergeCell ref="A102:D102"/>
    <mergeCell ref="B103:D103"/>
    <mergeCell ref="B104:D104"/>
    <mergeCell ref="B105:D105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62:D62"/>
    <mergeCell ref="A63:E63"/>
    <mergeCell ref="B64:D64"/>
    <mergeCell ref="A68:D68"/>
    <mergeCell ref="A69:E69"/>
    <mergeCell ref="B70:D70"/>
    <mergeCell ref="B56:D56"/>
    <mergeCell ref="B57:D57"/>
    <mergeCell ref="B58:D58"/>
    <mergeCell ref="B59:D59"/>
    <mergeCell ref="B60:D60"/>
    <mergeCell ref="B61:D61"/>
    <mergeCell ref="B50:C50"/>
    <mergeCell ref="B51:C51"/>
    <mergeCell ref="A52:C52"/>
    <mergeCell ref="B53:E53"/>
    <mergeCell ref="B54:D54"/>
    <mergeCell ref="B55:D55"/>
    <mergeCell ref="B44:C44"/>
    <mergeCell ref="B45:C45"/>
    <mergeCell ref="B46:C46"/>
    <mergeCell ref="B47:C47"/>
    <mergeCell ref="B48:C48"/>
    <mergeCell ref="B49:C49"/>
    <mergeCell ref="B36:C36"/>
    <mergeCell ref="A37:C37"/>
    <mergeCell ref="A38:D38"/>
    <mergeCell ref="A39:C41"/>
    <mergeCell ref="A42:E42"/>
    <mergeCell ref="B43:D43"/>
    <mergeCell ref="C29:D29"/>
    <mergeCell ref="A30:D30"/>
    <mergeCell ref="A31:D31"/>
    <mergeCell ref="A32:E32"/>
    <mergeCell ref="B33:E33"/>
    <mergeCell ref="B34:D34"/>
    <mergeCell ref="B24:D24"/>
    <mergeCell ref="C25:D25"/>
    <mergeCell ref="C26:D26"/>
    <mergeCell ref="C27:D27"/>
    <mergeCell ref="C28:D28"/>
    <mergeCell ref="A17:D17"/>
    <mergeCell ref="C18:E18"/>
    <mergeCell ref="C19:E19"/>
    <mergeCell ref="C20:E20"/>
    <mergeCell ref="C21:E21"/>
    <mergeCell ref="C22:E22"/>
    <mergeCell ref="A15:E15"/>
    <mergeCell ref="A16:E16"/>
    <mergeCell ref="A6:E6"/>
    <mergeCell ref="C7:E7"/>
    <mergeCell ref="C8:E8"/>
    <mergeCell ref="C9:E9"/>
    <mergeCell ref="C10:E10"/>
    <mergeCell ref="A11:E11"/>
    <mergeCell ref="A23:E23"/>
    <mergeCell ref="A14:B14"/>
    <mergeCell ref="D14:E14"/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</mergeCells>
  <hyperlinks>
    <hyperlink ref="B74" location="Plan2!A1" display="Aviso prévio trabalhado" xr:uid="{F81AFDCF-645B-4B87-9335-DBA3C62E90E1}"/>
    <hyperlink ref="B49" r:id="rId1" display="08 - Sebrae 0,3% ou 0,6% - IN nº 03, MPS/SRP/2005, Anexo II e III ver código da Tabela" xr:uid="{6E3C7D3D-9A98-4481-A6BE-3CB2424CADE9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EC98E-F70B-4BAF-B109-D7D0937AA555}">
  <sheetPr>
    <pageSetUpPr fitToPage="1"/>
  </sheetPr>
  <dimension ref="A1:I138"/>
  <sheetViews>
    <sheetView topLeftCell="A14" zoomScale="85" zoomScaleNormal="85" workbookViewId="0">
      <selection activeCell="C116" sqref="C116:D116"/>
    </sheetView>
  </sheetViews>
  <sheetFormatPr defaultColWidth="9.1796875" defaultRowHeight="13" x14ac:dyDescent="0.35"/>
  <cols>
    <col min="1" max="1" width="6.1796875" style="48" customWidth="1"/>
    <col min="2" max="2" width="42.453125" style="49" customWidth="1"/>
    <col min="3" max="3" width="18" style="49" customWidth="1"/>
    <col min="4" max="4" width="16" style="50" customWidth="1"/>
    <col min="5" max="5" width="27.81640625" style="51" customWidth="1"/>
    <col min="6" max="6" width="31.26953125" style="2" customWidth="1"/>
    <col min="7" max="7" width="9.1796875" style="2"/>
    <col min="8" max="8" width="15.81640625" style="2" customWidth="1"/>
    <col min="9" max="16384" width="9.1796875" style="2"/>
  </cols>
  <sheetData>
    <row r="1" spans="1:5" ht="15" customHeight="1" x14ac:dyDescent="0.35">
      <c r="A1" s="173" t="s">
        <v>0</v>
      </c>
      <c r="B1" s="174"/>
      <c r="C1" s="174"/>
      <c r="D1" s="174"/>
      <c r="E1" s="175"/>
    </row>
    <row r="2" spans="1:5" ht="13.5" customHeight="1" thickBot="1" x14ac:dyDescent="0.4">
      <c r="A2" s="176"/>
      <c r="B2" s="177"/>
      <c r="C2" s="177"/>
      <c r="D2" s="177"/>
      <c r="E2" s="178"/>
    </row>
    <row r="3" spans="1:5" ht="15" customHeight="1" x14ac:dyDescent="0.35">
      <c r="A3" s="179" t="s">
        <v>111</v>
      </c>
      <c r="B3" s="180"/>
      <c r="C3" s="181"/>
      <c r="D3" s="182" t="s">
        <v>220</v>
      </c>
      <c r="E3" s="183"/>
    </row>
    <row r="4" spans="1:5" ht="15" customHeight="1" x14ac:dyDescent="0.35">
      <c r="A4" s="179" t="s">
        <v>112</v>
      </c>
      <c r="B4" s="180"/>
      <c r="C4" s="181"/>
      <c r="D4" s="184" t="s">
        <v>190</v>
      </c>
      <c r="E4" s="185"/>
    </row>
    <row r="5" spans="1:5" x14ac:dyDescent="0.35">
      <c r="A5" s="121"/>
      <c r="B5" s="186" t="s">
        <v>191</v>
      </c>
      <c r="C5" s="186"/>
      <c r="D5" s="186"/>
      <c r="E5" s="187"/>
    </row>
    <row r="6" spans="1:5" x14ac:dyDescent="0.35">
      <c r="A6" s="202" t="s">
        <v>1</v>
      </c>
      <c r="B6" s="203"/>
      <c r="C6" s="203"/>
      <c r="D6" s="203"/>
      <c r="E6" s="204"/>
    </row>
    <row r="7" spans="1:5" ht="31.5" customHeight="1" x14ac:dyDescent="0.35">
      <c r="A7" s="3" t="s">
        <v>2</v>
      </c>
      <c r="B7" s="4" t="s">
        <v>3</v>
      </c>
      <c r="C7" s="205" t="s">
        <v>194</v>
      </c>
      <c r="D7" s="206"/>
      <c r="E7" s="207"/>
    </row>
    <row r="8" spans="1:5" ht="16.149999999999999" customHeight="1" x14ac:dyDescent="0.35">
      <c r="A8" s="3" t="s">
        <v>4</v>
      </c>
      <c r="B8" s="4" t="s">
        <v>5</v>
      </c>
      <c r="C8" s="208" t="s">
        <v>144</v>
      </c>
      <c r="D8" s="209"/>
      <c r="E8" s="210"/>
    </row>
    <row r="9" spans="1:5" ht="22.5" customHeight="1" x14ac:dyDescent="0.35">
      <c r="A9" s="3" t="s">
        <v>6</v>
      </c>
      <c r="B9" s="4" t="s">
        <v>7</v>
      </c>
      <c r="C9" s="208" t="s">
        <v>193</v>
      </c>
      <c r="D9" s="209"/>
      <c r="E9" s="210"/>
    </row>
    <row r="10" spans="1:5" ht="32.25" customHeight="1" x14ac:dyDescent="0.35">
      <c r="A10" s="3" t="s">
        <v>8</v>
      </c>
      <c r="B10" s="4" t="s">
        <v>9</v>
      </c>
      <c r="C10" s="208" t="s">
        <v>10</v>
      </c>
      <c r="D10" s="209"/>
      <c r="E10" s="210"/>
    </row>
    <row r="11" spans="1:5" x14ac:dyDescent="0.35">
      <c r="A11" s="202" t="s">
        <v>11</v>
      </c>
      <c r="B11" s="203"/>
      <c r="C11" s="203"/>
      <c r="D11" s="203"/>
      <c r="E11" s="204"/>
    </row>
    <row r="12" spans="1:5" ht="33.75" customHeight="1" x14ac:dyDescent="0.35">
      <c r="A12" s="188" t="s">
        <v>12</v>
      </c>
      <c r="B12" s="189"/>
      <c r="C12" s="6" t="s">
        <v>13</v>
      </c>
      <c r="D12" s="190" t="s">
        <v>153</v>
      </c>
      <c r="E12" s="191"/>
    </row>
    <row r="13" spans="1:5" ht="24.75" customHeight="1" x14ac:dyDescent="0.35">
      <c r="A13" s="192" t="s">
        <v>202</v>
      </c>
      <c r="B13" s="193"/>
      <c r="C13" s="7" t="s">
        <v>192</v>
      </c>
      <c r="D13" s="194">
        <v>1</v>
      </c>
      <c r="E13" s="195"/>
    </row>
    <row r="14" spans="1:5" ht="24.75" customHeight="1" x14ac:dyDescent="0.35">
      <c r="A14" s="192" t="s">
        <v>224</v>
      </c>
      <c r="B14" s="193"/>
      <c r="C14" s="7" t="s">
        <v>223</v>
      </c>
      <c r="D14" s="194">
        <v>4</v>
      </c>
      <c r="E14" s="195"/>
    </row>
    <row r="15" spans="1:5" ht="23.25" customHeight="1" x14ac:dyDescent="0.35">
      <c r="A15" s="196" t="s">
        <v>15</v>
      </c>
      <c r="B15" s="197"/>
      <c r="C15" s="197"/>
      <c r="D15" s="197"/>
      <c r="E15" s="198"/>
    </row>
    <row r="16" spans="1:5" x14ac:dyDescent="0.35">
      <c r="A16" s="199" t="s">
        <v>16</v>
      </c>
      <c r="B16" s="200"/>
      <c r="C16" s="200"/>
      <c r="D16" s="200"/>
      <c r="E16" s="201"/>
    </row>
    <row r="17" spans="1:8" ht="27.75" customHeight="1" x14ac:dyDescent="0.35">
      <c r="A17" s="214" t="s">
        <v>17</v>
      </c>
      <c r="B17" s="215"/>
      <c r="C17" s="215"/>
      <c r="D17" s="216"/>
      <c r="E17" s="52" t="s">
        <v>18</v>
      </c>
      <c r="G17" s="8"/>
    </row>
    <row r="18" spans="1:8" ht="31.5" customHeight="1" x14ac:dyDescent="0.35">
      <c r="A18" s="3">
        <v>1</v>
      </c>
      <c r="B18" s="9" t="s">
        <v>102</v>
      </c>
      <c r="C18" s="194" t="s">
        <v>203</v>
      </c>
      <c r="D18" s="223"/>
      <c r="E18" s="195"/>
    </row>
    <row r="19" spans="1:8" ht="31.5" customHeight="1" x14ac:dyDescent="0.35">
      <c r="A19" s="3">
        <v>2</v>
      </c>
      <c r="B19" s="9" t="s">
        <v>19</v>
      </c>
      <c r="C19" s="194" t="s">
        <v>204</v>
      </c>
      <c r="D19" s="223"/>
      <c r="E19" s="195"/>
    </row>
    <row r="20" spans="1:8" ht="31.5" customHeight="1" x14ac:dyDescent="0.35">
      <c r="A20" s="3">
        <v>3</v>
      </c>
      <c r="B20" s="9" t="s">
        <v>20</v>
      </c>
      <c r="C20" s="224">
        <v>1624</v>
      </c>
      <c r="D20" s="225"/>
      <c r="E20" s="226"/>
    </row>
    <row r="21" spans="1:8" ht="48" customHeight="1" x14ac:dyDescent="0.35">
      <c r="A21" s="3">
        <v>4</v>
      </c>
      <c r="B21" s="9" t="s">
        <v>21</v>
      </c>
      <c r="C21" s="194" t="s">
        <v>145</v>
      </c>
      <c r="D21" s="223"/>
      <c r="E21" s="195"/>
    </row>
    <row r="22" spans="1:8" ht="28.5" customHeight="1" x14ac:dyDescent="0.35">
      <c r="A22" s="3">
        <v>5</v>
      </c>
      <c r="B22" s="10" t="s">
        <v>22</v>
      </c>
      <c r="C22" s="227" t="s">
        <v>201</v>
      </c>
      <c r="D22" s="228"/>
      <c r="E22" s="229"/>
    </row>
    <row r="23" spans="1:8" s="5" customFormat="1" ht="27" customHeight="1" x14ac:dyDescent="0.35">
      <c r="A23" s="211" t="s">
        <v>23</v>
      </c>
      <c r="B23" s="212"/>
      <c r="C23" s="212"/>
      <c r="D23" s="212"/>
      <c r="E23" s="213"/>
    </row>
    <row r="24" spans="1:8" s="5" customFormat="1" ht="22.5" customHeight="1" x14ac:dyDescent="0.35">
      <c r="A24" s="53">
        <v>1</v>
      </c>
      <c r="B24" s="214" t="s">
        <v>24</v>
      </c>
      <c r="C24" s="215"/>
      <c r="D24" s="216"/>
      <c r="E24" s="52" t="s">
        <v>18</v>
      </c>
    </row>
    <row r="25" spans="1:8" ht="26.25" customHeight="1" x14ac:dyDescent="0.35">
      <c r="A25" s="11" t="s">
        <v>2</v>
      </c>
      <c r="B25" s="54" t="s">
        <v>26</v>
      </c>
      <c r="C25" s="217"/>
      <c r="D25" s="218"/>
      <c r="E25" s="73">
        <f>C20</f>
        <v>1624</v>
      </c>
    </row>
    <row r="26" spans="1:8" ht="26.25" customHeight="1" x14ac:dyDescent="0.35">
      <c r="A26" s="12" t="s">
        <v>4</v>
      </c>
      <c r="B26" s="55" t="s">
        <v>27</v>
      </c>
      <c r="C26" s="219" t="s">
        <v>113</v>
      </c>
      <c r="D26" s="220"/>
      <c r="E26" s="74">
        <f>TRUNC((+E25*30%),2)</f>
        <v>487.2</v>
      </c>
    </row>
    <row r="27" spans="1:8" x14ac:dyDescent="0.35">
      <c r="A27" s="12" t="s">
        <v>6</v>
      </c>
      <c r="B27" s="55" t="s">
        <v>28</v>
      </c>
      <c r="C27" s="221"/>
      <c r="D27" s="222"/>
      <c r="E27" s="74"/>
    </row>
    <row r="28" spans="1:8" x14ac:dyDescent="0.35">
      <c r="A28" s="12" t="s">
        <v>8</v>
      </c>
      <c r="B28" s="55" t="s">
        <v>29</v>
      </c>
      <c r="C28" s="221"/>
      <c r="D28" s="222"/>
      <c r="E28" s="74"/>
      <c r="H28" s="13"/>
    </row>
    <row r="29" spans="1:8" x14ac:dyDescent="0.3">
      <c r="A29" s="12" t="s">
        <v>30</v>
      </c>
      <c r="B29" s="55" t="s">
        <v>31</v>
      </c>
      <c r="C29" s="244"/>
      <c r="D29" s="222"/>
      <c r="E29" s="74"/>
      <c r="F29" s="56"/>
    </row>
    <row r="30" spans="1:8" x14ac:dyDescent="0.35">
      <c r="A30" s="245" t="s">
        <v>34</v>
      </c>
      <c r="B30" s="246"/>
      <c r="C30" s="246"/>
      <c r="D30" s="247"/>
      <c r="E30" s="72">
        <f>SUM(E25:E29)</f>
        <v>2111.1999999999998</v>
      </c>
    </row>
    <row r="31" spans="1:8" s="5" customFormat="1" ht="25.5" customHeight="1" x14ac:dyDescent="0.35">
      <c r="A31" s="248" t="s">
        <v>35</v>
      </c>
      <c r="B31" s="249"/>
      <c r="C31" s="249"/>
      <c r="D31" s="250"/>
      <c r="E31" s="72">
        <f>SUM(E30:E30)</f>
        <v>2111.1999999999998</v>
      </c>
    </row>
    <row r="32" spans="1:8" s="5" customFormat="1" ht="25.5" customHeight="1" x14ac:dyDescent="0.35">
      <c r="A32" s="211" t="s">
        <v>36</v>
      </c>
      <c r="B32" s="212"/>
      <c r="C32" s="212"/>
      <c r="D32" s="212"/>
      <c r="E32" s="213"/>
    </row>
    <row r="33" spans="1:7" s="5" customFormat="1" ht="25.5" customHeight="1" x14ac:dyDescent="0.35">
      <c r="A33" s="15"/>
      <c r="B33" s="251" t="s">
        <v>37</v>
      </c>
      <c r="C33" s="251"/>
      <c r="D33" s="251"/>
      <c r="E33" s="252"/>
    </row>
    <row r="34" spans="1:7" s="5" customFormat="1" ht="25.5" customHeight="1" x14ac:dyDescent="0.35">
      <c r="A34" s="53" t="s">
        <v>38</v>
      </c>
      <c r="B34" s="214" t="s">
        <v>39</v>
      </c>
      <c r="C34" s="215"/>
      <c r="D34" s="216"/>
      <c r="E34" s="52" t="s">
        <v>18</v>
      </c>
      <c r="G34" s="16"/>
    </row>
    <row r="35" spans="1:7" s="5" customFormat="1" ht="25.5" customHeight="1" x14ac:dyDescent="0.35">
      <c r="A35" s="17" t="s">
        <v>2</v>
      </c>
      <c r="B35" s="18" t="s">
        <v>147</v>
      </c>
      <c r="C35" s="19"/>
      <c r="D35" s="78">
        <f>(1/12)</f>
        <v>8.3333000000000004E-2</v>
      </c>
      <c r="E35" s="72">
        <f>TRUNC($E$31*D35,2)</f>
        <v>175.93</v>
      </c>
    </row>
    <row r="36" spans="1:7" s="5" customFormat="1" ht="25.5" customHeight="1" x14ac:dyDescent="0.35">
      <c r="A36" s="17" t="s">
        <v>4</v>
      </c>
      <c r="B36" s="230" t="s">
        <v>146</v>
      </c>
      <c r="C36" s="231"/>
      <c r="D36" s="76">
        <v>0.121</v>
      </c>
      <c r="E36" s="72">
        <f>TRUNC($E$31*D36,2)</f>
        <v>255.45</v>
      </c>
    </row>
    <row r="37" spans="1:7" s="5" customFormat="1" ht="25.5" customHeight="1" x14ac:dyDescent="0.35">
      <c r="A37" s="232" t="s">
        <v>34</v>
      </c>
      <c r="B37" s="233"/>
      <c r="C37" s="234"/>
      <c r="D37" s="77">
        <f>SUM(D35:D36)</f>
        <v>0.20433000000000001</v>
      </c>
      <c r="E37" s="72">
        <f>SUM(E35:E36)</f>
        <v>431.38</v>
      </c>
    </row>
    <row r="38" spans="1:7" s="5" customFormat="1" ht="25.5" customHeight="1" thickBot="1" x14ac:dyDescent="0.4">
      <c r="A38" s="235" t="s">
        <v>40</v>
      </c>
      <c r="B38" s="236"/>
      <c r="C38" s="236"/>
      <c r="D38" s="237"/>
      <c r="E38" s="79">
        <f>SUM(E37:E37)</f>
        <v>431.38</v>
      </c>
    </row>
    <row r="39" spans="1:7" s="5" customFormat="1" ht="25.5" customHeight="1" thickTop="1" thickBot="1" x14ac:dyDescent="0.4">
      <c r="A39" s="238" t="s">
        <v>41</v>
      </c>
      <c r="B39" s="238"/>
      <c r="C39" s="239"/>
      <c r="D39" s="119" t="s">
        <v>42</v>
      </c>
      <c r="E39" s="82">
        <f>E31</f>
        <v>2111.1999999999998</v>
      </c>
    </row>
    <row r="40" spans="1:7" s="5" customFormat="1" ht="22.5" customHeight="1" thickTop="1" thickBot="1" x14ac:dyDescent="0.4">
      <c r="A40" s="240"/>
      <c r="B40" s="240"/>
      <c r="C40" s="241"/>
      <c r="D40" s="119" t="s">
        <v>43</v>
      </c>
      <c r="E40" s="83">
        <f>E38</f>
        <v>431.38</v>
      </c>
    </row>
    <row r="41" spans="1:7" s="5" customFormat="1" ht="22.5" customHeight="1" thickTop="1" x14ac:dyDescent="0.35">
      <c r="A41" s="240"/>
      <c r="B41" s="240"/>
      <c r="C41" s="241"/>
      <c r="D41" s="81" t="s">
        <v>34</v>
      </c>
      <c r="E41" s="84">
        <f>SUM(E39:E40)</f>
        <v>2542.58</v>
      </c>
    </row>
    <row r="42" spans="1:7" s="5" customFormat="1" ht="42" customHeight="1" x14ac:dyDescent="0.35">
      <c r="A42" s="242" t="s">
        <v>148</v>
      </c>
      <c r="B42" s="243"/>
      <c r="C42" s="243"/>
      <c r="D42" s="243"/>
      <c r="E42" s="243"/>
      <c r="F42" s="20"/>
    </row>
    <row r="43" spans="1:7" s="5" customFormat="1" ht="22.5" customHeight="1" x14ac:dyDescent="0.35">
      <c r="A43" s="53" t="s">
        <v>44</v>
      </c>
      <c r="B43" s="214" t="s">
        <v>45</v>
      </c>
      <c r="C43" s="215"/>
      <c r="D43" s="216"/>
      <c r="E43" s="52" t="s">
        <v>18</v>
      </c>
      <c r="F43" s="20"/>
    </row>
    <row r="44" spans="1:7" s="5" customFormat="1" ht="22.5" customHeight="1" x14ac:dyDescent="0.35">
      <c r="A44" s="1" t="s">
        <v>2</v>
      </c>
      <c r="B44" s="253" t="s">
        <v>14</v>
      </c>
      <c r="C44" s="254"/>
      <c r="D44" s="22">
        <v>0.2</v>
      </c>
      <c r="E44" s="72">
        <f t="shared" ref="E44:E51" si="0">TRUNC($E$41*D44,2)</f>
        <v>508.51</v>
      </c>
      <c r="F44" s="20"/>
    </row>
    <row r="45" spans="1:7" s="5" customFormat="1" ht="22.5" customHeight="1" x14ac:dyDescent="0.35">
      <c r="A45" s="1" t="s">
        <v>4</v>
      </c>
      <c r="B45" s="253" t="s">
        <v>46</v>
      </c>
      <c r="C45" s="254"/>
      <c r="D45" s="92">
        <v>2.5000000000000001E-2</v>
      </c>
      <c r="E45" s="72">
        <f t="shared" si="0"/>
        <v>63.56</v>
      </c>
      <c r="F45" s="21"/>
    </row>
    <row r="46" spans="1:7" s="5" customFormat="1" ht="22.5" customHeight="1" x14ac:dyDescent="0.35">
      <c r="A46" s="138" t="s">
        <v>6</v>
      </c>
      <c r="B46" s="261" t="s">
        <v>114</v>
      </c>
      <c r="C46" s="262"/>
      <c r="D46" s="139"/>
      <c r="E46" s="140">
        <f t="shared" si="0"/>
        <v>0</v>
      </c>
    </row>
    <row r="47" spans="1:7" s="5" customFormat="1" ht="22.5" customHeight="1" x14ac:dyDescent="0.35">
      <c r="A47" s="1" t="s">
        <v>8</v>
      </c>
      <c r="B47" s="253" t="s">
        <v>47</v>
      </c>
      <c r="C47" s="254"/>
      <c r="D47" s="92">
        <v>1.4999999999999999E-2</v>
      </c>
      <c r="E47" s="72">
        <f t="shared" si="0"/>
        <v>38.130000000000003</v>
      </c>
      <c r="F47" s="20"/>
    </row>
    <row r="48" spans="1:7" s="5" customFormat="1" ht="22.5" customHeight="1" x14ac:dyDescent="0.35">
      <c r="A48" s="1" t="s">
        <v>30</v>
      </c>
      <c r="B48" s="253" t="s">
        <v>48</v>
      </c>
      <c r="C48" s="254"/>
      <c r="D48" s="92">
        <v>0.01</v>
      </c>
      <c r="E48" s="72">
        <f t="shared" si="0"/>
        <v>25.42</v>
      </c>
      <c r="F48" s="23"/>
    </row>
    <row r="49" spans="1:5" s="5" customFormat="1" ht="22.5" customHeight="1" x14ac:dyDescent="0.35">
      <c r="A49" s="1" t="s">
        <v>32</v>
      </c>
      <c r="B49" s="253" t="s">
        <v>49</v>
      </c>
      <c r="C49" s="254"/>
      <c r="D49" s="92">
        <v>6.0000000000000001E-3</v>
      </c>
      <c r="E49" s="72">
        <f t="shared" si="0"/>
        <v>15.25</v>
      </c>
    </row>
    <row r="50" spans="1:5" s="5" customFormat="1" ht="22.5" customHeight="1" x14ac:dyDescent="0.35">
      <c r="A50" s="1" t="s">
        <v>33</v>
      </c>
      <c r="B50" s="253" t="s">
        <v>50</v>
      </c>
      <c r="C50" s="254"/>
      <c r="D50" s="92">
        <v>2E-3</v>
      </c>
      <c r="E50" s="72">
        <f t="shared" si="0"/>
        <v>5.08</v>
      </c>
    </row>
    <row r="51" spans="1:5" s="5" customFormat="1" ht="22.5" customHeight="1" x14ac:dyDescent="0.35">
      <c r="A51" s="1" t="s">
        <v>51</v>
      </c>
      <c r="B51" s="253" t="s">
        <v>52</v>
      </c>
      <c r="C51" s="254"/>
      <c r="D51" s="92">
        <v>0.08</v>
      </c>
      <c r="E51" s="72">
        <f t="shared" si="0"/>
        <v>203.4</v>
      </c>
    </row>
    <row r="52" spans="1:5" s="5" customFormat="1" ht="22.5" customHeight="1" x14ac:dyDescent="0.35">
      <c r="A52" s="255" t="s">
        <v>34</v>
      </c>
      <c r="B52" s="256"/>
      <c r="C52" s="257"/>
      <c r="D52" s="85">
        <f>SUM(D44:D51)</f>
        <v>0.33800000000000002</v>
      </c>
      <c r="E52" s="86">
        <f>SUM(E44:E51)</f>
        <v>859.35</v>
      </c>
    </row>
    <row r="53" spans="1:5" s="5" customFormat="1" ht="25.5" customHeight="1" x14ac:dyDescent="0.35">
      <c r="A53" s="15"/>
      <c r="B53" s="251" t="s">
        <v>122</v>
      </c>
      <c r="C53" s="251"/>
      <c r="D53" s="251"/>
      <c r="E53" s="252"/>
    </row>
    <row r="54" spans="1:5" ht="25.5" customHeight="1" x14ac:dyDescent="0.35">
      <c r="A54" s="53" t="s">
        <v>53</v>
      </c>
      <c r="B54" s="214" t="s">
        <v>54</v>
      </c>
      <c r="C54" s="215"/>
      <c r="D54" s="216"/>
      <c r="E54" s="52" t="s">
        <v>18</v>
      </c>
    </row>
    <row r="55" spans="1:5" ht="25.5" customHeight="1" x14ac:dyDescent="0.35">
      <c r="A55" s="1" t="s">
        <v>2</v>
      </c>
      <c r="B55" s="258" t="s">
        <v>196</v>
      </c>
      <c r="C55" s="259"/>
      <c r="D55" s="260"/>
      <c r="E55" s="72">
        <f>'Uniforme + Transport. + V. Alim'!C26</f>
        <v>210.56</v>
      </c>
    </row>
    <row r="56" spans="1:5" ht="25.5" customHeight="1" x14ac:dyDescent="0.35">
      <c r="A56" s="1" t="s">
        <v>4</v>
      </c>
      <c r="B56" s="258" t="s">
        <v>195</v>
      </c>
      <c r="C56" s="259"/>
      <c r="D56" s="260"/>
      <c r="E56" s="72">
        <v>242</v>
      </c>
    </row>
    <row r="57" spans="1:5" ht="25.5" customHeight="1" x14ac:dyDescent="0.35">
      <c r="A57" s="1" t="s">
        <v>6</v>
      </c>
      <c r="B57" s="258" t="s">
        <v>197</v>
      </c>
      <c r="C57" s="259"/>
      <c r="D57" s="260"/>
      <c r="E57" s="72">
        <f>TRUNC(((E31*3%)/12*3),2)</f>
        <v>15.83</v>
      </c>
    </row>
    <row r="58" spans="1:5" ht="25.5" customHeight="1" x14ac:dyDescent="0.35">
      <c r="A58" s="1" t="s">
        <v>8</v>
      </c>
      <c r="B58" s="258" t="s">
        <v>149</v>
      </c>
      <c r="C58" s="259"/>
      <c r="D58" s="260"/>
      <c r="E58" s="72">
        <v>5</v>
      </c>
    </row>
    <row r="59" spans="1:5" ht="25.5" customHeight="1" x14ac:dyDescent="0.35">
      <c r="A59" s="1" t="s">
        <v>30</v>
      </c>
      <c r="B59" s="258" t="s">
        <v>198</v>
      </c>
      <c r="C59" s="259"/>
      <c r="D59" s="260"/>
      <c r="E59" s="72">
        <v>18</v>
      </c>
    </row>
    <row r="60" spans="1:5" ht="35.25" customHeight="1" x14ac:dyDescent="0.35">
      <c r="A60" s="1" t="s">
        <v>32</v>
      </c>
      <c r="B60" s="258" t="s">
        <v>199</v>
      </c>
      <c r="C60" s="259"/>
      <c r="D60" s="260"/>
      <c r="E60" s="74">
        <v>16</v>
      </c>
    </row>
    <row r="61" spans="1:5" ht="25.5" customHeight="1" x14ac:dyDescent="0.35">
      <c r="A61" s="1" t="s">
        <v>33</v>
      </c>
      <c r="B61" s="258" t="s">
        <v>200</v>
      </c>
      <c r="C61" s="259"/>
      <c r="D61" s="260"/>
      <c r="E61" s="72">
        <v>0</v>
      </c>
    </row>
    <row r="62" spans="1:5" s="5" customFormat="1" ht="25.5" customHeight="1" x14ac:dyDescent="0.35">
      <c r="A62" s="232" t="s">
        <v>55</v>
      </c>
      <c r="B62" s="233"/>
      <c r="C62" s="233"/>
      <c r="D62" s="234"/>
      <c r="E62" s="86">
        <f>SUM(E55:E61)</f>
        <v>507.39</v>
      </c>
    </row>
    <row r="63" spans="1:5" s="5" customFormat="1" ht="25.5" customHeight="1" x14ac:dyDescent="0.35">
      <c r="A63" s="263" t="s">
        <v>56</v>
      </c>
      <c r="B63" s="263"/>
      <c r="C63" s="263"/>
      <c r="D63" s="263"/>
      <c r="E63" s="264"/>
    </row>
    <row r="64" spans="1:5" s="5" customFormat="1" ht="25.5" customHeight="1" x14ac:dyDescent="0.35">
      <c r="A64" s="24">
        <v>2</v>
      </c>
      <c r="B64" s="265" t="s">
        <v>57</v>
      </c>
      <c r="C64" s="266"/>
      <c r="D64" s="267"/>
      <c r="E64" s="88" t="s">
        <v>18</v>
      </c>
    </row>
    <row r="65" spans="1:8" s="5" customFormat="1" ht="25.5" customHeight="1" x14ac:dyDescent="0.35">
      <c r="A65" s="24" t="s">
        <v>38</v>
      </c>
      <c r="B65" s="57" t="s">
        <v>39</v>
      </c>
      <c r="C65" s="58"/>
      <c r="D65" s="59"/>
      <c r="E65" s="89">
        <f>E38</f>
        <v>431.38</v>
      </c>
    </row>
    <row r="66" spans="1:8" s="5" customFormat="1" ht="25.5" customHeight="1" x14ac:dyDescent="0.35">
      <c r="A66" s="24" t="s">
        <v>44</v>
      </c>
      <c r="B66" s="57" t="s">
        <v>45</v>
      </c>
      <c r="C66" s="58"/>
      <c r="D66" s="59"/>
      <c r="E66" s="89">
        <f>E52</f>
        <v>859.35</v>
      </c>
    </row>
    <row r="67" spans="1:8" s="5" customFormat="1" ht="25.5" customHeight="1" x14ac:dyDescent="0.35">
      <c r="A67" s="24" t="s">
        <v>53</v>
      </c>
      <c r="B67" s="57" t="s">
        <v>54</v>
      </c>
      <c r="C67" s="58"/>
      <c r="D67" s="59"/>
      <c r="E67" s="89">
        <f>E62</f>
        <v>507.39</v>
      </c>
    </row>
    <row r="68" spans="1:8" s="5" customFormat="1" ht="25.5" customHeight="1" x14ac:dyDescent="0.35">
      <c r="A68" s="268" t="s">
        <v>34</v>
      </c>
      <c r="B68" s="269"/>
      <c r="C68" s="269"/>
      <c r="D68" s="270"/>
      <c r="E68" s="90">
        <f>SUM(E65:E67)</f>
        <v>1798.12</v>
      </c>
    </row>
    <row r="69" spans="1:8" s="5" customFormat="1" ht="25.5" customHeight="1" x14ac:dyDescent="0.35">
      <c r="A69" s="310" t="s">
        <v>58</v>
      </c>
      <c r="B69" s="310"/>
      <c r="C69" s="310"/>
      <c r="D69" s="310"/>
      <c r="E69" s="310"/>
      <c r="H69" s="26"/>
    </row>
    <row r="70" spans="1:8" s="5" customFormat="1" ht="25.5" customHeight="1" x14ac:dyDescent="0.35">
      <c r="A70" s="33">
        <v>3</v>
      </c>
      <c r="B70" s="214" t="s">
        <v>59</v>
      </c>
      <c r="C70" s="271"/>
      <c r="D70" s="272"/>
      <c r="E70" s="52" t="s">
        <v>18</v>
      </c>
      <c r="H70" s="27"/>
    </row>
    <row r="71" spans="1:8" s="5" customFormat="1" ht="25.5" customHeight="1" x14ac:dyDescent="0.35">
      <c r="A71" s="1" t="s">
        <v>2</v>
      </c>
      <c r="B71" s="258" t="s">
        <v>60</v>
      </c>
      <c r="C71" s="260"/>
      <c r="D71" s="78">
        <f>((1/12)*5%)</f>
        <v>4.1669999999999997E-3</v>
      </c>
      <c r="E71" s="94">
        <f>TRUNC(($E$31+$E$68)*D71,2)</f>
        <v>16.29</v>
      </c>
    </row>
    <row r="72" spans="1:8" s="5" customFormat="1" ht="25.5" customHeight="1" x14ac:dyDescent="0.35">
      <c r="A72" s="1" t="s">
        <v>4</v>
      </c>
      <c r="B72" s="258" t="s">
        <v>115</v>
      </c>
      <c r="C72" s="260"/>
      <c r="D72" s="93">
        <f>+D51</f>
        <v>0.08</v>
      </c>
      <c r="E72" s="94">
        <f>TRUNC(+E71*D72,2)</f>
        <v>1.3</v>
      </c>
    </row>
    <row r="73" spans="1:8" s="5" customFormat="1" ht="25.5" customHeight="1" x14ac:dyDescent="0.35">
      <c r="A73" s="1" t="s">
        <v>6</v>
      </c>
      <c r="B73" s="258" t="s">
        <v>150</v>
      </c>
      <c r="C73" s="260"/>
      <c r="D73" s="78">
        <v>0.02</v>
      </c>
      <c r="E73" s="94">
        <f>TRUNC(($E$31)*D73,2)</f>
        <v>42.22</v>
      </c>
    </row>
    <row r="74" spans="1:8" s="5" customFormat="1" ht="25.5" customHeight="1" x14ac:dyDescent="0.35">
      <c r="A74" s="1" t="s">
        <v>8</v>
      </c>
      <c r="B74" s="292" t="s">
        <v>61</v>
      </c>
      <c r="C74" s="293"/>
      <c r="D74" s="93">
        <f>((7/30)/12)*100%</f>
        <v>1.9439999999999999E-2</v>
      </c>
      <c r="E74" s="94">
        <f>TRUNC(($E$31+$E$68)*D74,2)</f>
        <v>75.989999999999995</v>
      </c>
    </row>
    <row r="75" spans="1:8" s="5" customFormat="1" ht="38.25" customHeight="1" x14ac:dyDescent="0.35">
      <c r="A75" s="1" t="s">
        <v>30</v>
      </c>
      <c r="B75" s="258" t="s">
        <v>103</v>
      </c>
      <c r="C75" s="260"/>
      <c r="D75" s="93">
        <f>+D52</f>
        <v>0.33800000000000002</v>
      </c>
      <c r="E75" s="94">
        <f>TRUNC(+E74*D75,2)</f>
        <v>25.68</v>
      </c>
    </row>
    <row r="76" spans="1:8" s="5" customFormat="1" ht="25.5" customHeight="1" x14ac:dyDescent="0.35">
      <c r="A76" s="1" t="s">
        <v>32</v>
      </c>
      <c r="B76" s="294" t="s">
        <v>151</v>
      </c>
      <c r="C76" s="295"/>
      <c r="D76" s="91">
        <v>0.02</v>
      </c>
      <c r="E76" s="94">
        <f>TRUNC(($E$31)*D76,2)</f>
        <v>42.22</v>
      </c>
    </row>
    <row r="77" spans="1:8" s="5" customFormat="1" ht="16.149999999999999" customHeight="1" thickBot="1" x14ac:dyDescent="0.4">
      <c r="A77" s="311" t="s">
        <v>34</v>
      </c>
      <c r="B77" s="312"/>
      <c r="C77" s="312"/>
      <c r="D77" s="313"/>
      <c r="E77" s="95">
        <f>SUM(E71:E76)</f>
        <v>203.7</v>
      </c>
    </row>
    <row r="78" spans="1:8" s="5" customFormat="1" ht="22.5" customHeight="1" thickTop="1" thickBot="1" x14ac:dyDescent="0.4">
      <c r="A78" s="314" t="s">
        <v>62</v>
      </c>
      <c r="B78" s="314"/>
      <c r="C78" s="314"/>
      <c r="D78" s="119" t="s">
        <v>42</v>
      </c>
      <c r="E78" s="80">
        <f>E31</f>
        <v>2111.1999999999998</v>
      </c>
    </row>
    <row r="79" spans="1:8" s="5" customFormat="1" ht="22.5" customHeight="1" thickTop="1" thickBot="1" x14ac:dyDescent="0.4">
      <c r="A79" s="314"/>
      <c r="B79" s="314"/>
      <c r="C79" s="314"/>
      <c r="D79" s="119" t="s">
        <v>63</v>
      </c>
      <c r="E79" s="80">
        <f>E68</f>
        <v>1798.12</v>
      </c>
    </row>
    <row r="80" spans="1:8" s="5" customFormat="1" ht="22.5" customHeight="1" thickTop="1" thickBot="1" x14ac:dyDescent="0.4">
      <c r="A80" s="314"/>
      <c r="B80" s="314"/>
      <c r="C80" s="314"/>
      <c r="D80" s="119" t="s">
        <v>64</v>
      </c>
      <c r="E80" s="80">
        <f>E77</f>
        <v>203.7</v>
      </c>
    </row>
    <row r="81" spans="1:5" s="5" customFormat="1" ht="23.25" customHeight="1" thickTop="1" thickBot="1" x14ac:dyDescent="0.4">
      <c r="A81" s="314"/>
      <c r="B81" s="314"/>
      <c r="C81" s="314"/>
      <c r="D81" s="29" t="s">
        <v>55</v>
      </c>
      <c r="E81" s="80">
        <f>SUM(E78:E80)</f>
        <v>4113.0200000000004</v>
      </c>
    </row>
    <row r="82" spans="1:5" s="5" customFormat="1" ht="23.25" customHeight="1" thickTop="1" x14ac:dyDescent="0.35">
      <c r="A82" s="211" t="s">
        <v>65</v>
      </c>
      <c r="B82" s="212"/>
      <c r="C82" s="212"/>
      <c r="D82" s="213"/>
      <c r="E82" s="120" t="s">
        <v>25</v>
      </c>
    </row>
    <row r="83" spans="1:5" s="5" customFormat="1" ht="26.25" customHeight="1" x14ac:dyDescent="0.35">
      <c r="A83" s="285" t="s">
        <v>116</v>
      </c>
      <c r="B83" s="286"/>
      <c r="C83" s="286"/>
      <c r="D83" s="286"/>
      <c r="E83" s="287"/>
    </row>
    <row r="84" spans="1:5" s="5" customFormat="1" ht="26.25" customHeight="1" x14ac:dyDescent="0.35">
      <c r="A84" s="53" t="s">
        <v>66</v>
      </c>
      <c r="B84" s="288" t="s">
        <v>104</v>
      </c>
      <c r="C84" s="289"/>
      <c r="D84" s="290"/>
      <c r="E84" s="52" t="s">
        <v>18</v>
      </c>
    </row>
    <row r="85" spans="1:5" s="5" customFormat="1" ht="26.25" customHeight="1" x14ac:dyDescent="0.35">
      <c r="A85" s="30" t="s">
        <v>2</v>
      </c>
      <c r="B85" s="291" t="s">
        <v>105</v>
      </c>
      <c r="C85" s="291"/>
      <c r="D85" s="87">
        <f>(( 1+1/3)/12)/12</f>
        <v>9.2599999999999991E-3</v>
      </c>
      <c r="E85" s="94">
        <f>TRUNC(+D85*$E$81,2)</f>
        <v>38.08</v>
      </c>
    </row>
    <row r="86" spans="1:5" s="5" customFormat="1" ht="26.25" customHeight="1" x14ac:dyDescent="0.35">
      <c r="A86" s="31" t="s">
        <v>4</v>
      </c>
      <c r="B86" s="291" t="s">
        <v>106</v>
      </c>
      <c r="C86" s="291"/>
      <c r="D86" s="91">
        <f>((2/30)/12)</f>
        <v>5.5599999999999998E-3</v>
      </c>
      <c r="E86" s="94">
        <f>TRUNC(+D86*$E$81,2)</f>
        <v>22.86</v>
      </c>
    </row>
    <row r="87" spans="1:5" s="5" customFormat="1" ht="26.25" customHeight="1" x14ac:dyDescent="0.35">
      <c r="A87" s="31" t="s">
        <v>6</v>
      </c>
      <c r="B87" s="291" t="s">
        <v>107</v>
      </c>
      <c r="C87" s="291"/>
      <c r="D87" s="87">
        <f>((5/30)/12)*0.02</f>
        <v>2.7999999999999998E-4</v>
      </c>
      <c r="E87" s="94">
        <f>TRUNC(+D87*$E$81,2)</f>
        <v>1.1499999999999999</v>
      </c>
    </row>
    <row r="88" spans="1:5" s="5" customFormat="1" ht="26.25" customHeight="1" x14ac:dyDescent="0.35">
      <c r="A88" s="31" t="s">
        <v>8</v>
      </c>
      <c r="B88" s="291" t="s">
        <v>108</v>
      </c>
      <c r="C88" s="291"/>
      <c r="D88" s="87">
        <f>((15/30)/12)*0.08</f>
        <v>3.3300000000000001E-3</v>
      </c>
      <c r="E88" s="94">
        <f>TRUNC(+D88*$E$81,2)</f>
        <v>13.69</v>
      </c>
    </row>
    <row r="89" spans="1:5" s="5" customFormat="1" ht="26.25" customHeight="1" x14ac:dyDescent="0.35">
      <c r="A89" s="31" t="s">
        <v>30</v>
      </c>
      <c r="B89" s="291" t="s">
        <v>109</v>
      </c>
      <c r="C89" s="291"/>
      <c r="D89" s="97">
        <f>(4/12)/12*0.02*100/100</f>
        <v>5.5999999999999995E-4</v>
      </c>
      <c r="E89" s="94">
        <f t="shared" ref="E89:E90" si="1">TRUNC(+D89*$E$81,2)</f>
        <v>2.2999999999999998</v>
      </c>
    </row>
    <row r="90" spans="1:5" s="5" customFormat="1" ht="26.25" customHeight="1" x14ac:dyDescent="0.35">
      <c r="A90" s="31" t="s">
        <v>32</v>
      </c>
      <c r="B90" s="291" t="s">
        <v>110</v>
      </c>
      <c r="C90" s="291"/>
      <c r="D90" s="87">
        <v>0</v>
      </c>
      <c r="E90" s="94">
        <f t="shared" si="1"/>
        <v>0</v>
      </c>
    </row>
    <row r="91" spans="1:5" s="5" customFormat="1" ht="26.25" customHeight="1" x14ac:dyDescent="0.35">
      <c r="A91" s="248" t="s">
        <v>34</v>
      </c>
      <c r="B91" s="249"/>
      <c r="C91" s="250"/>
      <c r="D91" s="96"/>
      <c r="E91" s="86">
        <f>SUM(E85:E90)</f>
        <v>78.08</v>
      </c>
    </row>
    <row r="92" spans="1:5" s="5" customFormat="1" ht="23.25" customHeight="1" x14ac:dyDescent="0.35">
      <c r="A92" s="296" t="s">
        <v>152</v>
      </c>
      <c r="B92" s="297"/>
      <c r="C92" s="297"/>
      <c r="D92" s="297"/>
      <c r="E92" s="298"/>
    </row>
    <row r="93" spans="1:5" s="5" customFormat="1" ht="23.25" customHeight="1" x14ac:dyDescent="0.35">
      <c r="A93" s="53" t="s">
        <v>67</v>
      </c>
      <c r="B93" s="288" t="s">
        <v>117</v>
      </c>
      <c r="C93" s="289"/>
      <c r="D93" s="290"/>
      <c r="E93" s="52" t="s">
        <v>18</v>
      </c>
    </row>
    <row r="94" spans="1:5" s="5" customFormat="1" ht="59.25" customHeight="1" x14ac:dyDescent="0.35">
      <c r="A94" s="32" t="s">
        <v>2</v>
      </c>
      <c r="B94" s="258" t="s">
        <v>118</v>
      </c>
      <c r="C94" s="260"/>
      <c r="D94" s="22"/>
      <c r="E94" s="98">
        <v>0</v>
      </c>
    </row>
    <row r="95" spans="1:5" s="5" customFormat="1" ht="15.65" customHeight="1" x14ac:dyDescent="0.35">
      <c r="A95" s="248" t="s">
        <v>34</v>
      </c>
      <c r="B95" s="249"/>
      <c r="C95" s="250"/>
      <c r="D95" s="96"/>
      <c r="E95" s="86">
        <f>SUM(E94)</f>
        <v>0</v>
      </c>
    </row>
    <row r="96" spans="1:5" s="5" customFormat="1" ht="20.25" customHeight="1" x14ac:dyDescent="0.35">
      <c r="A96" s="315" t="s">
        <v>68</v>
      </c>
      <c r="B96" s="315"/>
      <c r="C96" s="315"/>
      <c r="D96" s="315"/>
      <c r="E96" s="315"/>
    </row>
    <row r="97" spans="1:9" s="5" customFormat="1" x14ac:dyDescent="0.35">
      <c r="A97" s="24">
        <v>4</v>
      </c>
      <c r="B97" s="265" t="s">
        <v>69</v>
      </c>
      <c r="C97" s="266"/>
      <c r="D97" s="267"/>
      <c r="E97" s="25" t="s">
        <v>18</v>
      </c>
    </row>
    <row r="98" spans="1:9" s="5" customFormat="1" ht="31.15" customHeight="1" x14ac:dyDescent="0.35">
      <c r="A98" s="24" t="s">
        <v>66</v>
      </c>
      <c r="B98" s="57" t="s">
        <v>104</v>
      </c>
      <c r="C98" s="58"/>
      <c r="D98" s="59"/>
      <c r="E98" s="89">
        <f>+E91</f>
        <v>78.08</v>
      </c>
    </row>
    <row r="99" spans="1:9" s="5" customFormat="1" x14ac:dyDescent="0.35">
      <c r="A99" s="24" t="s">
        <v>67</v>
      </c>
      <c r="B99" s="57" t="s">
        <v>117</v>
      </c>
      <c r="C99" s="58"/>
      <c r="D99" s="59"/>
      <c r="E99" s="86">
        <f>+E95</f>
        <v>0</v>
      </c>
    </row>
    <row r="100" spans="1:9" s="5" customFormat="1" ht="15" customHeight="1" x14ac:dyDescent="0.35">
      <c r="A100" s="60"/>
      <c r="B100" s="269" t="s">
        <v>34</v>
      </c>
      <c r="C100" s="269"/>
      <c r="D100" s="270"/>
      <c r="E100" s="90">
        <f>SUM(E98:E99)</f>
        <v>78.08</v>
      </c>
    </row>
    <row r="101" spans="1:9" s="5" customFormat="1" ht="25.5" customHeight="1" x14ac:dyDescent="0.35">
      <c r="A101" s="248" t="s">
        <v>70</v>
      </c>
      <c r="B101" s="249"/>
      <c r="C101" s="249"/>
      <c r="D101" s="250"/>
      <c r="E101" s="86">
        <f>SUM(E100:E100)</f>
        <v>78.08</v>
      </c>
    </row>
    <row r="102" spans="1:9" s="5" customFormat="1" x14ac:dyDescent="0.35">
      <c r="A102" s="211" t="s">
        <v>71</v>
      </c>
      <c r="B102" s="212"/>
      <c r="C102" s="212"/>
      <c r="D102" s="213"/>
      <c r="E102" s="75"/>
    </row>
    <row r="103" spans="1:9" s="5" customFormat="1" x14ac:dyDescent="0.35">
      <c r="A103" s="33">
        <v>5</v>
      </c>
      <c r="B103" s="214" t="s">
        <v>72</v>
      </c>
      <c r="C103" s="215"/>
      <c r="D103" s="216"/>
      <c r="E103" s="52" t="s">
        <v>18</v>
      </c>
    </row>
    <row r="104" spans="1:9" s="5" customFormat="1" ht="25.5" customHeight="1" x14ac:dyDescent="0.35">
      <c r="A104" s="1" t="s">
        <v>2</v>
      </c>
      <c r="B104" s="304" t="s">
        <v>216</v>
      </c>
      <c r="C104" s="305"/>
      <c r="D104" s="306"/>
      <c r="E104" s="94">
        <f>'Uniforme + Transport. + V. Alim'!E13</f>
        <v>0</v>
      </c>
    </row>
    <row r="105" spans="1:9" s="5" customFormat="1" ht="27.65" customHeight="1" x14ac:dyDescent="0.35">
      <c r="A105" s="1" t="s">
        <v>8</v>
      </c>
      <c r="B105" s="304" t="s">
        <v>217</v>
      </c>
      <c r="C105" s="305"/>
      <c r="D105" s="306"/>
      <c r="E105" s="94">
        <v>20</v>
      </c>
      <c r="F105" s="125"/>
      <c r="G105" s="124"/>
      <c r="H105" s="124"/>
      <c r="I105" s="124"/>
    </row>
    <row r="106" spans="1:9" s="5" customFormat="1" ht="16.149999999999999" customHeight="1" thickBot="1" x14ac:dyDescent="0.4">
      <c r="A106" s="248" t="s">
        <v>73</v>
      </c>
      <c r="B106" s="249"/>
      <c r="C106" s="249"/>
      <c r="D106" s="250"/>
      <c r="E106" s="86">
        <f>SUM(E104:E105)</f>
        <v>20</v>
      </c>
      <c r="F106" s="20"/>
    </row>
    <row r="107" spans="1:9" s="5" customFormat="1" ht="22.5" customHeight="1" thickTop="1" thickBot="1" x14ac:dyDescent="0.4">
      <c r="A107" s="314" t="s">
        <v>74</v>
      </c>
      <c r="B107" s="314"/>
      <c r="C107" s="314"/>
      <c r="D107" s="119" t="s">
        <v>42</v>
      </c>
      <c r="E107" s="80">
        <f>E31</f>
        <v>2111.1999999999998</v>
      </c>
    </row>
    <row r="108" spans="1:9" s="5" customFormat="1" ht="22.5" customHeight="1" thickTop="1" thickBot="1" x14ac:dyDescent="0.4">
      <c r="A108" s="314"/>
      <c r="B108" s="314"/>
      <c r="C108" s="314"/>
      <c r="D108" s="119" t="s">
        <v>63</v>
      </c>
      <c r="E108" s="80">
        <f>E68</f>
        <v>1798.12</v>
      </c>
    </row>
    <row r="109" spans="1:9" s="5" customFormat="1" ht="22.5" customHeight="1" thickTop="1" thickBot="1" x14ac:dyDescent="0.4">
      <c r="A109" s="314"/>
      <c r="B109" s="314"/>
      <c r="C109" s="314"/>
      <c r="D109" s="119" t="s">
        <v>64</v>
      </c>
      <c r="E109" s="80">
        <f>E77</f>
        <v>203.7</v>
      </c>
    </row>
    <row r="110" spans="1:9" s="5" customFormat="1" ht="22.5" customHeight="1" thickTop="1" thickBot="1" x14ac:dyDescent="0.4">
      <c r="A110" s="314"/>
      <c r="B110" s="314"/>
      <c r="C110" s="314"/>
      <c r="D110" s="119" t="s">
        <v>75</v>
      </c>
      <c r="E110" s="80">
        <f>E101</f>
        <v>78.08</v>
      </c>
    </row>
    <row r="111" spans="1:9" s="5" customFormat="1" ht="22.5" customHeight="1" thickTop="1" thickBot="1" x14ac:dyDescent="0.4">
      <c r="A111" s="314"/>
      <c r="B111" s="314"/>
      <c r="C111" s="314"/>
      <c r="D111" s="119" t="s">
        <v>76</v>
      </c>
      <c r="E111" s="80">
        <f>E106</f>
        <v>20</v>
      </c>
    </row>
    <row r="112" spans="1:9" s="5" customFormat="1" ht="22.5" customHeight="1" thickTop="1" thickBot="1" x14ac:dyDescent="0.4">
      <c r="A112" s="314"/>
      <c r="B112" s="314"/>
      <c r="C112" s="314"/>
      <c r="D112" s="29" t="s">
        <v>55</v>
      </c>
      <c r="E112" s="80">
        <f>SUM(E107:E111)</f>
        <v>4211.1000000000004</v>
      </c>
    </row>
    <row r="113" spans="1:5" s="5" customFormat="1" ht="13.5" thickTop="1" x14ac:dyDescent="0.35">
      <c r="A113" s="211" t="s">
        <v>77</v>
      </c>
      <c r="B113" s="212"/>
      <c r="C113" s="212" t="s">
        <v>78</v>
      </c>
      <c r="D113" s="213" t="s">
        <v>79</v>
      </c>
      <c r="E113" s="75"/>
    </row>
    <row r="114" spans="1:5" s="5" customFormat="1" x14ac:dyDescent="0.35">
      <c r="A114" s="53">
        <v>6</v>
      </c>
      <c r="B114" s="214" t="s">
        <v>80</v>
      </c>
      <c r="C114" s="215"/>
      <c r="D114" s="216"/>
      <c r="E114" s="52" t="s">
        <v>18</v>
      </c>
    </row>
    <row r="115" spans="1:5" s="5" customFormat="1" ht="31.15" customHeight="1" x14ac:dyDescent="0.35">
      <c r="A115" s="141" t="s">
        <v>2</v>
      </c>
      <c r="B115" s="142" t="s">
        <v>81</v>
      </c>
      <c r="C115" s="300"/>
      <c r="D115" s="301"/>
      <c r="E115" s="140">
        <f>TRUNC(+E112*C115,2)</f>
        <v>0</v>
      </c>
    </row>
    <row r="116" spans="1:5" s="5" customFormat="1" ht="31.9" customHeight="1" thickBot="1" x14ac:dyDescent="0.4">
      <c r="A116" s="141" t="s">
        <v>4</v>
      </c>
      <c r="B116" s="142" t="s">
        <v>82</v>
      </c>
      <c r="C116" s="302"/>
      <c r="D116" s="303"/>
      <c r="E116" s="140">
        <f>TRUNC(C116*(+E112+E115),2)</f>
        <v>0</v>
      </c>
    </row>
    <row r="117" spans="1:5" s="5" customFormat="1" ht="27" customHeight="1" thickBot="1" x14ac:dyDescent="0.4">
      <c r="A117" s="34"/>
      <c r="B117" s="61" t="s">
        <v>83</v>
      </c>
      <c r="C117" s="308" t="s">
        <v>84</v>
      </c>
      <c r="D117" s="309"/>
      <c r="E117" s="111">
        <f>SUM(E115:E116,E112)</f>
        <v>4211.1000000000004</v>
      </c>
    </row>
    <row r="118" spans="1:5" s="5" customFormat="1" ht="13.5" thickBot="1" x14ac:dyDescent="0.4">
      <c r="A118" s="35" t="s">
        <v>6</v>
      </c>
      <c r="B118" s="118" t="s">
        <v>85</v>
      </c>
      <c r="C118" s="99">
        <f>(D125*100)</f>
        <v>8.65</v>
      </c>
      <c r="D118" s="100">
        <f>+(100-C118)/100</f>
        <v>0.91349999999999998</v>
      </c>
      <c r="E118" s="112">
        <f>E117/D118</f>
        <v>4609.8500000000004</v>
      </c>
    </row>
    <row r="119" spans="1:5" s="5" customFormat="1" ht="15.65" customHeight="1" x14ac:dyDescent="0.35">
      <c r="A119" s="36"/>
      <c r="B119" s="37" t="s">
        <v>86</v>
      </c>
      <c r="C119" s="101"/>
      <c r="D119" s="102"/>
      <c r="E119" s="28"/>
    </row>
    <row r="120" spans="1:5" s="5" customFormat="1" x14ac:dyDescent="0.35">
      <c r="A120" s="36"/>
      <c r="B120" s="38" t="s">
        <v>119</v>
      </c>
      <c r="C120" s="103"/>
      <c r="D120" s="87">
        <v>6.4999999999999997E-3</v>
      </c>
      <c r="E120" s="94">
        <f>+E118*D120</f>
        <v>29.96</v>
      </c>
    </row>
    <row r="121" spans="1:5" s="5" customFormat="1" x14ac:dyDescent="0.35">
      <c r="A121" s="36"/>
      <c r="B121" s="38" t="s">
        <v>120</v>
      </c>
      <c r="C121" s="103"/>
      <c r="D121" s="87">
        <v>0.03</v>
      </c>
      <c r="E121" s="94">
        <f>+E118*D121</f>
        <v>138.30000000000001</v>
      </c>
    </row>
    <row r="122" spans="1:5" s="5" customFormat="1" x14ac:dyDescent="0.35">
      <c r="A122" s="36"/>
      <c r="B122" s="39" t="s">
        <v>87</v>
      </c>
      <c r="C122" s="104"/>
      <c r="D122" s="105"/>
      <c r="E122" s="94"/>
    </row>
    <row r="123" spans="1:5" s="5" customFormat="1" x14ac:dyDescent="0.35">
      <c r="A123" s="36"/>
      <c r="B123" s="39" t="s">
        <v>88</v>
      </c>
      <c r="C123" s="104"/>
      <c r="D123" s="106"/>
      <c r="E123" s="94"/>
    </row>
    <row r="124" spans="1:5" s="5" customFormat="1" x14ac:dyDescent="0.35">
      <c r="A124" s="36"/>
      <c r="B124" s="40" t="s">
        <v>121</v>
      </c>
      <c r="C124" s="107"/>
      <c r="D124" s="108">
        <v>0.05</v>
      </c>
      <c r="E124" s="113">
        <f>+E118*D124</f>
        <v>230.49</v>
      </c>
    </row>
    <row r="125" spans="1:5" s="5" customFormat="1" x14ac:dyDescent="0.35">
      <c r="A125" s="41"/>
      <c r="B125" s="42" t="s">
        <v>89</v>
      </c>
      <c r="C125" s="109"/>
      <c r="D125" s="110">
        <f>SUM(D120:D124)</f>
        <v>8.6499999999999994E-2</v>
      </c>
      <c r="E125" s="114">
        <f>SUM(E120:E124)</f>
        <v>398.75</v>
      </c>
    </row>
    <row r="126" spans="1:5" s="5" customFormat="1" ht="15.65" customHeight="1" x14ac:dyDescent="0.35">
      <c r="A126" s="318" t="s">
        <v>90</v>
      </c>
      <c r="B126" s="319"/>
      <c r="C126" s="319"/>
      <c r="D126" s="320"/>
      <c r="E126" s="115">
        <f>E115+E116+E125</f>
        <v>398.75</v>
      </c>
    </row>
    <row r="127" spans="1:5" s="5" customFormat="1" ht="25.5" customHeight="1" x14ac:dyDescent="0.35">
      <c r="A127" s="248" t="s">
        <v>91</v>
      </c>
      <c r="B127" s="249"/>
      <c r="C127" s="249"/>
      <c r="D127" s="250"/>
      <c r="E127" s="86">
        <f>SUM(E126:E126)</f>
        <v>398.75</v>
      </c>
    </row>
    <row r="128" spans="1:5" s="5" customFormat="1" ht="15.65" customHeight="1" x14ac:dyDescent="0.35">
      <c r="A128" s="248" t="s">
        <v>92</v>
      </c>
      <c r="B128" s="249"/>
      <c r="C128" s="249"/>
      <c r="D128" s="249"/>
      <c r="E128" s="250"/>
    </row>
    <row r="129" spans="1:7" s="5" customFormat="1" ht="15.65" customHeight="1" x14ac:dyDescent="0.35">
      <c r="A129" s="248" t="s">
        <v>93</v>
      </c>
      <c r="B129" s="249"/>
      <c r="C129" s="249"/>
      <c r="D129" s="250"/>
      <c r="E129" s="43" t="s">
        <v>18</v>
      </c>
    </row>
    <row r="130" spans="1:7" s="5" customFormat="1" x14ac:dyDescent="0.35">
      <c r="A130" s="33" t="s">
        <v>2</v>
      </c>
      <c r="B130" s="258" t="s">
        <v>94</v>
      </c>
      <c r="C130" s="259"/>
      <c r="D130" s="260"/>
      <c r="E130" s="94">
        <f>E31</f>
        <v>2111.1999999999998</v>
      </c>
    </row>
    <row r="131" spans="1:7" s="5" customFormat="1" ht="15.65" customHeight="1" x14ac:dyDescent="0.35">
      <c r="A131" s="33" t="s">
        <v>4</v>
      </c>
      <c r="B131" s="258" t="s">
        <v>95</v>
      </c>
      <c r="C131" s="259"/>
      <c r="D131" s="260"/>
      <c r="E131" s="94">
        <f>+E68</f>
        <v>1798.12</v>
      </c>
    </row>
    <row r="132" spans="1:7" s="5" customFormat="1" x14ac:dyDescent="0.35">
      <c r="A132" s="33" t="s">
        <v>6</v>
      </c>
      <c r="B132" s="258" t="s">
        <v>96</v>
      </c>
      <c r="C132" s="259"/>
      <c r="D132" s="260"/>
      <c r="E132" s="94">
        <f>+E77</f>
        <v>203.7</v>
      </c>
    </row>
    <row r="133" spans="1:7" s="5" customFormat="1" ht="15.65" customHeight="1" x14ac:dyDescent="0.35">
      <c r="A133" s="33" t="s">
        <v>8</v>
      </c>
      <c r="B133" s="258" t="s">
        <v>97</v>
      </c>
      <c r="C133" s="259"/>
      <c r="D133" s="260"/>
      <c r="E133" s="94">
        <f>+E101</f>
        <v>78.08</v>
      </c>
    </row>
    <row r="134" spans="1:7" s="5" customFormat="1" ht="46.9" customHeight="1" x14ac:dyDescent="0.35">
      <c r="A134" s="33" t="s">
        <v>30</v>
      </c>
      <c r="B134" s="44" t="s">
        <v>98</v>
      </c>
      <c r="C134" s="45"/>
      <c r="D134" s="46"/>
      <c r="E134" s="94">
        <f>+E106</f>
        <v>20</v>
      </c>
      <c r="G134" s="5" t="s">
        <v>154</v>
      </c>
    </row>
    <row r="135" spans="1:7" s="5" customFormat="1" ht="15.65" customHeight="1" x14ac:dyDescent="0.35">
      <c r="A135" s="255" t="s">
        <v>99</v>
      </c>
      <c r="B135" s="256"/>
      <c r="C135" s="257"/>
      <c r="D135" s="47"/>
      <c r="E135" s="86">
        <f>SUM(E130:E134)</f>
        <v>4211.1000000000004</v>
      </c>
    </row>
    <row r="136" spans="1:7" s="5" customFormat="1" x14ac:dyDescent="0.35">
      <c r="A136" s="33" t="s">
        <v>32</v>
      </c>
      <c r="B136" s="258" t="s">
        <v>100</v>
      </c>
      <c r="C136" s="259"/>
      <c r="D136" s="260"/>
      <c r="E136" s="94">
        <f>E127</f>
        <v>398.75</v>
      </c>
      <c r="F136" s="16"/>
    </row>
    <row r="137" spans="1:7" s="5" customFormat="1" ht="16.149999999999999" customHeight="1" x14ac:dyDescent="0.35">
      <c r="A137" s="317" t="s">
        <v>101</v>
      </c>
      <c r="B137" s="317"/>
      <c r="C137" s="317"/>
      <c r="D137" s="317"/>
      <c r="E137" s="117">
        <f>+E135+E136</f>
        <v>4609.8500000000004</v>
      </c>
      <c r="F137" s="62"/>
    </row>
    <row r="138" spans="1:7" x14ac:dyDescent="0.35">
      <c r="A138" s="316"/>
      <c r="B138" s="316"/>
      <c r="C138" s="316"/>
      <c r="D138" s="316"/>
      <c r="E138" s="116"/>
    </row>
  </sheetData>
  <mergeCells count="117">
    <mergeCell ref="B136:D136"/>
    <mergeCell ref="A137:D137"/>
    <mergeCell ref="A138:D138"/>
    <mergeCell ref="A129:D129"/>
    <mergeCell ref="B130:D130"/>
    <mergeCell ref="B131:D131"/>
    <mergeCell ref="B132:D132"/>
    <mergeCell ref="B133:D133"/>
    <mergeCell ref="A135:C135"/>
    <mergeCell ref="C115:D115"/>
    <mergeCell ref="C116:D116"/>
    <mergeCell ref="C117:D117"/>
    <mergeCell ref="A126:D126"/>
    <mergeCell ref="A127:D127"/>
    <mergeCell ref="A128:E128"/>
    <mergeCell ref="B105:D105"/>
    <mergeCell ref="A106:D106"/>
    <mergeCell ref="A107:C112"/>
    <mergeCell ref="A113:D113"/>
    <mergeCell ref="B114:D114"/>
    <mergeCell ref="B100:D100"/>
    <mergeCell ref="A101:D101"/>
    <mergeCell ref="A102:D102"/>
    <mergeCell ref="B103:D103"/>
    <mergeCell ref="B104:D104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62:D62"/>
    <mergeCell ref="A63:E63"/>
    <mergeCell ref="B64:D64"/>
    <mergeCell ref="A68:D68"/>
    <mergeCell ref="A69:E69"/>
    <mergeCell ref="B70:D70"/>
    <mergeCell ref="B56:D56"/>
    <mergeCell ref="B57:D57"/>
    <mergeCell ref="B58:D58"/>
    <mergeCell ref="B59:D59"/>
    <mergeCell ref="B60:D60"/>
    <mergeCell ref="B61:D61"/>
    <mergeCell ref="B50:C50"/>
    <mergeCell ref="B51:C51"/>
    <mergeCell ref="A52:C52"/>
    <mergeCell ref="B53:E53"/>
    <mergeCell ref="B54:D54"/>
    <mergeCell ref="B55:D55"/>
    <mergeCell ref="B44:C44"/>
    <mergeCell ref="B45:C45"/>
    <mergeCell ref="B46:C46"/>
    <mergeCell ref="B47:C47"/>
    <mergeCell ref="B48:C48"/>
    <mergeCell ref="B49:C49"/>
    <mergeCell ref="B36:C36"/>
    <mergeCell ref="A37:C37"/>
    <mergeCell ref="A38:D38"/>
    <mergeCell ref="A39:C41"/>
    <mergeCell ref="A42:E42"/>
    <mergeCell ref="B43:D43"/>
    <mergeCell ref="C29:D29"/>
    <mergeCell ref="A30:D30"/>
    <mergeCell ref="A31:D31"/>
    <mergeCell ref="A32:E32"/>
    <mergeCell ref="B33:E33"/>
    <mergeCell ref="B34:D34"/>
    <mergeCell ref="A23:E23"/>
    <mergeCell ref="B24:D24"/>
    <mergeCell ref="C25:D25"/>
    <mergeCell ref="C26:D26"/>
    <mergeCell ref="C27:D27"/>
    <mergeCell ref="C28:D28"/>
    <mergeCell ref="A17:D17"/>
    <mergeCell ref="C18:E18"/>
    <mergeCell ref="C19:E19"/>
    <mergeCell ref="C20:E20"/>
    <mergeCell ref="C21:E21"/>
    <mergeCell ref="C22:E22"/>
    <mergeCell ref="A12:B12"/>
    <mergeCell ref="D12:E12"/>
    <mergeCell ref="A13:B13"/>
    <mergeCell ref="D13:E13"/>
    <mergeCell ref="A15:E15"/>
    <mergeCell ref="A16:E16"/>
    <mergeCell ref="A14:B14"/>
    <mergeCell ref="D14:E14"/>
    <mergeCell ref="A6:E6"/>
    <mergeCell ref="C7:E7"/>
    <mergeCell ref="C8:E8"/>
    <mergeCell ref="C9:E9"/>
    <mergeCell ref="C10:E10"/>
    <mergeCell ref="A11:E11"/>
    <mergeCell ref="A1:E2"/>
    <mergeCell ref="A3:C3"/>
    <mergeCell ref="D3:E3"/>
    <mergeCell ref="A4:C4"/>
    <mergeCell ref="D4:E4"/>
    <mergeCell ref="B5:E5"/>
  </mergeCells>
  <hyperlinks>
    <hyperlink ref="B74" location="Plan2!A1" display="Aviso prévio trabalhado" xr:uid="{74A08965-4FBC-4277-8829-C4383C0FD5D7}"/>
    <hyperlink ref="B49" r:id="rId1" display="08 - Sebrae 0,3% ou 0,6% - IN nº 03, MPS/SRP/2005, Anexo II e III ver código da Tabela" xr:uid="{F1121C03-7091-4405-9976-D136903BAD15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722D8-2CB1-446F-8F5C-6DE23A7452D4}">
  <sheetPr>
    <pageSetUpPr fitToPage="1"/>
  </sheetPr>
  <dimension ref="A1:I138"/>
  <sheetViews>
    <sheetView topLeftCell="A117" zoomScale="85" zoomScaleNormal="85" workbookViewId="0">
      <selection activeCell="C116" sqref="C116:D116"/>
    </sheetView>
  </sheetViews>
  <sheetFormatPr defaultColWidth="9.1796875" defaultRowHeight="13" x14ac:dyDescent="0.35"/>
  <cols>
    <col min="1" max="1" width="6.1796875" style="48" customWidth="1"/>
    <col min="2" max="2" width="42.453125" style="49" customWidth="1"/>
    <col min="3" max="3" width="18" style="49" customWidth="1"/>
    <col min="4" max="4" width="16" style="50" customWidth="1"/>
    <col min="5" max="5" width="27.81640625" style="51" customWidth="1"/>
    <col min="6" max="6" width="31.26953125" style="2" customWidth="1"/>
    <col min="7" max="7" width="9.1796875" style="2"/>
    <col min="8" max="8" width="15.81640625" style="2" customWidth="1"/>
    <col min="9" max="16384" width="9.1796875" style="2"/>
  </cols>
  <sheetData>
    <row r="1" spans="1:5" ht="15" customHeight="1" x14ac:dyDescent="0.35">
      <c r="A1" s="173" t="s">
        <v>0</v>
      </c>
      <c r="B1" s="174"/>
      <c r="C1" s="174"/>
      <c r="D1" s="174"/>
      <c r="E1" s="175"/>
    </row>
    <row r="2" spans="1:5" ht="13.5" customHeight="1" thickBot="1" x14ac:dyDescent="0.4">
      <c r="A2" s="176"/>
      <c r="B2" s="177"/>
      <c r="C2" s="177"/>
      <c r="D2" s="177"/>
      <c r="E2" s="178"/>
    </row>
    <row r="3" spans="1:5" ht="15" customHeight="1" x14ac:dyDescent="0.35">
      <c r="A3" s="179" t="s">
        <v>111</v>
      </c>
      <c r="B3" s="180"/>
      <c r="C3" s="181"/>
      <c r="D3" s="182" t="s">
        <v>220</v>
      </c>
      <c r="E3" s="183"/>
    </row>
    <row r="4" spans="1:5" ht="15" customHeight="1" x14ac:dyDescent="0.35">
      <c r="A4" s="179" t="s">
        <v>112</v>
      </c>
      <c r="B4" s="180"/>
      <c r="C4" s="181"/>
      <c r="D4" s="184" t="s">
        <v>190</v>
      </c>
      <c r="E4" s="185"/>
    </row>
    <row r="5" spans="1:5" x14ac:dyDescent="0.35">
      <c r="A5" s="121"/>
      <c r="B5" s="186" t="s">
        <v>191</v>
      </c>
      <c r="C5" s="186"/>
      <c r="D5" s="186"/>
      <c r="E5" s="187"/>
    </row>
    <row r="6" spans="1:5" x14ac:dyDescent="0.35">
      <c r="A6" s="202" t="s">
        <v>1</v>
      </c>
      <c r="B6" s="203"/>
      <c r="C6" s="203"/>
      <c r="D6" s="203"/>
      <c r="E6" s="204"/>
    </row>
    <row r="7" spans="1:5" ht="31.5" customHeight="1" x14ac:dyDescent="0.35">
      <c r="A7" s="3" t="s">
        <v>2</v>
      </c>
      <c r="B7" s="4" t="s">
        <v>3</v>
      </c>
      <c r="C7" s="205" t="s">
        <v>194</v>
      </c>
      <c r="D7" s="206"/>
      <c r="E7" s="207"/>
    </row>
    <row r="8" spans="1:5" ht="16.149999999999999" customHeight="1" x14ac:dyDescent="0.35">
      <c r="A8" s="3" t="s">
        <v>4</v>
      </c>
      <c r="B8" s="4" t="s">
        <v>5</v>
      </c>
      <c r="C8" s="208" t="s">
        <v>144</v>
      </c>
      <c r="D8" s="209"/>
      <c r="E8" s="210"/>
    </row>
    <row r="9" spans="1:5" ht="22.5" customHeight="1" x14ac:dyDescent="0.35">
      <c r="A9" s="3" t="s">
        <v>6</v>
      </c>
      <c r="B9" s="4" t="s">
        <v>7</v>
      </c>
      <c r="C9" s="208" t="s">
        <v>193</v>
      </c>
      <c r="D9" s="209"/>
      <c r="E9" s="210"/>
    </row>
    <row r="10" spans="1:5" ht="32.25" customHeight="1" x14ac:dyDescent="0.35">
      <c r="A10" s="3" t="s">
        <v>8</v>
      </c>
      <c r="B10" s="4" t="s">
        <v>9</v>
      </c>
      <c r="C10" s="208" t="s">
        <v>10</v>
      </c>
      <c r="D10" s="209"/>
      <c r="E10" s="210"/>
    </row>
    <row r="11" spans="1:5" x14ac:dyDescent="0.35">
      <c r="A11" s="202" t="s">
        <v>11</v>
      </c>
      <c r="B11" s="203"/>
      <c r="C11" s="203"/>
      <c r="D11" s="203"/>
      <c r="E11" s="204"/>
    </row>
    <row r="12" spans="1:5" ht="33.75" customHeight="1" x14ac:dyDescent="0.35">
      <c r="A12" s="188" t="s">
        <v>12</v>
      </c>
      <c r="B12" s="189"/>
      <c r="C12" s="6" t="s">
        <v>13</v>
      </c>
      <c r="D12" s="190" t="s">
        <v>153</v>
      </c>
      <c r="E12" s="191"/>
    </row>
    <row r="13" spans="1:5" ht="24.75" customHeight="1" x14ac:dyDescent="0.35">
      <c r="A13" s="192" t="s">
        <v>209</v>
      </c>
      <c r="B13" s="193"/>
      <c r="C13" s="7" t="s">
        <v>192</v>
      </c>
      <c r="D13" s="194">
        <v>1</v>
      </c>
      <c r="E13" s="195"/>
    </row>
    <row r="14" spans="1:5" ht="24.75" customHeight="1" x14ac:dyDescent="0.35">
      <c r="A14" s="192" t="s">
        <v>224</v>
      </c>
      <c r="B14" s="193"/>
      <c r="C14" s="7" t="s">
        <v>223</v>
      </c>
      <c r="D14" s="194">
        <v>1</v>
      </c>
      <c r="E14" s="195"/>
    </row>
    <row r="15" spans="1:5" ht="23.25" customHeight="1" x14ac:dyDescent="0.35">
      <c r="A15" s="196" t="s">
        <v>15</v>
      </c>
      <c r="B15" s="197"/>
      <c r="C15" s="197"/>
      <c r="D15" s="197"/>
      <c r="E15" s="198"/>
    </row>
    <row r="16" spans="1:5" x14ac:dyDescent="0.35">
      <c r="A16" s="199" t="s">
        <v>16</v>
      </c>
      <c r="B16" s="200"/>
      <c r="C16" s="200"/>
      <c r="D16" s="200"/>
      <c r="E16" s="201"/>
    </row>
    <row r="17" spans="1:8" ht="27.75" customHeight="1" x14ac:dyDescent="0.35">
      <c r="A17" s="214" t="s">
        <v>17</v>
      </c>
      <c r="B17" s="215"/>
      <c r="C17" s="215"/>
      <c r="D17" s="216"/>
      <c r="E17" s="52" t="s">
        <v>18</v>
      </c>
      <c r="G17" s="8"/>
    </row>
    <row r="18" spans="1:8" ht="31.5" customHeight="1" x14ac:dyDescent="0.35">
      <c r="A18" s="3">
        <v>1</v>
      </c>
      <c r="B18" s="9" t="s">
        <v>102</v>
      </c>
      <c r="C18" s="194" t="s">
        <v>208</v>
      </c>
      <c r="D18" s="223"/>
      <c r="E18" s="195"/>
    </row>
    <row r="19" spans="1:8" ht="31.5" customHeight="1" x14ac:dyDescent="0.35">
      <c r="A19" s="3">
        <v>2</v>
      </c>
      <c r="B19" s="9" t="s">
        <v>19</v>
      </c>
      <c r="C19" s="194" t="s">
        <v>222</v>
      </c>
      <c r="D19" s="223"/>
      <c r="E19" s="195"/>
    </row>
    <row r="20" spans="1:8" ht="31.5" customHeight="1" x14ac:dyDescent="0.35">
      <c r="A20" s="3">
        <v>3</v>
      </c>
      <c r="B20" s="9" t="s">
        <v>20</v>
      </c>
      <c r="C20" s="224">
        <v>2671</v>
      </c>
      <c r="D20" s="225"/>
      <c r="E20" s="226"/>
    </row>
    <row r="21" spans="1:8" ht="48" customHeight="1" x14ac:dyDescent="0.35">
      <c r="A21" s="3">
        <v>4</v>
      </c>
      <c r="B21" s="9" t="s">
        <v>21</v>
      </c>
      <c r="C21" s="194" t="s">
        <v>145</v>
      </c>
      <c r="D21" s="223"/>
      <c r="E21" s="195"/>
    </row>
    <row r="22" spans="1:8" ht="28.5" customHeight="1" x14ac:dyDescent="0.35">
      <c r="A22" s="3">
        <v>5</v>
      </c>
      <c r="B22" s="10" t="s">
        <v>22</v>
      </c>
      <c r="C22" s="227" t="s">
        <v>201</v>
      </c>
      <c r="D22" s="228"/>
      <c r="E22" s="229"/>
    </row>
    <row r="23" spans="1:8" s="5" customFormat="1" ht="27" customHeight="1" x14ac:dyDescent="0.35">
      <c r="A23" s="211" t="s">
        <v>23</v>
      </c>
      <c r="B23" s="212"/>
      <c r="C23" s="212"/>
      <c r="D23" s="212"/>
      <c r="E23" s="213"/>
    </row>
    <row r="24" spans="1:8" s="5" customFormat="1" ht="22.5" customHeight="1" x14ac:dyDescent="0.35">
      <c r="A24" s="53">
        <v>1</v>
      </c>
      <c r="B24" s="214" t="s">
        <v>24</v>
      </c>
      <c r="C24" s="215"/>
      <c r="D24" s="216"/>
      <c r="E24" s="52" t="s">
        <v>18</v>
      </c>
    </row>
    <row r="25" spans="1:8" ht="26.25" customHeight="1" x14ac:dyDescent="0.35">
      <c r="A25" s="11" t="s">
        <v>2</v>
      </c>
      <c r="B25" s="54" t="s">
        <v>26</v>
      </c>
      <c r="C25" s="217"/>
      <c r="D25" s="218"/>
      <c r="E25" s="73">
        <f>C20</f>
        <v>2671</v>
      </c>
    </row>
    <row r="26" spans="1:8" ht="26.25" customHeight="1" x14ac:dyDescent="0.35">
      <c r="A26" s="12" t="s">
        <v>4</v>
      </c>
      <c r="B26" s="55" t="s">
        <v>27</v>
      </c>
      <c r="C26" s="219" t="s">
        <v>113</v>
      </c>
      <c r="D26" s="220"/>
      <c r="E26" s="74">
        <f>TRUNC((+E25*30%),2)</f>
        <v>801.3</v>
      </c>
    </row>
    <row r="27" spans="1:8" x14ac:dyDescent="0.35">
      <c r="A27" s="12" t="s">
        <v>6</v>
      </c>
      <c r="B27" s="55" t="s">
        <v>28</v>
      </c>
      <c r="C27" s="221"/>
      <c r="D27" s="222"/>
      <c r="E27" s="74"/>
    </row>
    <row r="28" spans="1:8" x14ac:dyDescent="0.35">
      <c r="A28" s="12" t="s">
        <v>8</v>
      </c>
      <c r="B28" s="55" t="s">
        <v>29</v>
      </c>
      <c r="C28" s="221"/>
      <c r="D28" s="222"/>
      <c r="E28" s="74"/>
      <c r="H28" s="13"/>
    </row>
    <row r="29" spans="1:8" x14ac:dyDescent="0.3">
      <c r="A29" s="12" t="s">
        <v>30</v>
      </c>
      <c r="B29" s="55" t="s">
        <v>31</v>
      </c>
      <c r="C29" s="244"/>
      <c r="D29" s="222"/>
      <c r="E29" s="74"/>
      <c r="F29" s="56"/>
    </row>
    <row r="30" spans="1:8" x14ac:dyDescent="0.35">
      <c r="A30" s="245" t="s">
        <v>34</v>
      </c>
      <c r="B30" s="246"/>
      <c r="C30" s="246"/>
      <c r="D30" s="247"/>
      <c r="E30" s="72">
        <f>SUM(E25:E29)</f>
        <v>3472.3</v>
      </c>
    </row>
    <row r="31" spans="1:8" s="5" customFormat="1" ht="25.5" customHeight="1" x14ac:dyDescent="0.35">
      <c r="A31" s="248" t="s">
        <v>35</v>
      </c>
      <c r="B31" s="249"/>
      <c r="C31" s="249"/>
      <c r="D31" s="250"/>
      <c r="E31" s="72">
        <f>SUM(E30:E30)</f>
        <v>3472.3</v>
      </c>
    </row>
    <row r="32" spans="1:8" s="5" customFormat="1" ht="25.5" customHeight="1" x14ac:dyDescent="0.35">
      <c r="A32" s="211" t="s">
        <v>36</v>
      </c>
      <c r="B32" s="212"/>
      <c r="C32" s="212"/>
      <c r="D32" s="212"/>
      <c r="E32" s="213"/>
    </row>
    <row r="33" spans="1:7" s="5" customFormat="1" ht="25.5" customHeight="1" x14ac:dyDescent="0.35">
      <c r="A33" s="15"/>
      <c r="B33" s="251" t="s">
        <v>37</v>
      </c>
      <c r="C33" s="251"/>
      <c r="D33" s="251"/>
      <c r="E33" s="252"/>
    </row>
    <row r="34" spans="1:7" s="5" customFormat="1" ht="25.5" customHeight="1" x14ac:dyDescent="0.35">
      <c r="A34" s="53" t="s">
        <v>38</v>
      </c>
      <c r="B34" s="214" t="s">
        <v>39</v>
      </c>
      <c r="C34" s="215"/>
      <c r="D34" s="216"/>
      <c r="E34" s="52" t="s">
        <v>18</v>
      </c>
      <c r="G34" s="16"/>
    </row>
    <row r="35" spans="1:7" s="5" customFormat="1" ht="25.5" customHeight="1" x14ac:dyDescent="0.35">
      <c r="A35" s="17" t="s">
        <v>2</v>
      </c>
      <c r="B35" s="18" t="s">
        <v>147</v>
      </c>
      <c r="C35" s="19"/>
      <c r="D35" s="78">
        <f>(1/12)</f>
        <v>8.3333000000000004E-2</v>
      </c>
      <c r="E35" s="72">
        <f>TRUNC($E$31*D35,2)</f>
        <v>289.35000000000002</v>
      </c>
    </row>
    <row r="36" spans="1:7" s="5" customFormat="1" ht="25.5" customHeight="1" x14ac:dyDescent="0.35">
      <c r="A36" s="17" t="s">
        <v>4</v>
      </c>
      <c r="B36" s="230" t="s">
        <v>146</v>
      </c>
      <c r="C36" s="231"/>
      <c r="D36" s="76">
        <v>0.121</v>
      </c>
      <c r="E36" s="72">
        <f>TRUNC($E$31*D36,2)</f>
        <v>420.14</v>
      </c>
    </row>
    <row r="37" spans="1:7" s="5" customFormat="1" ht="25.5" customHeight="1" x14ac:dyDescent="0.35">
      <c r="A37" s="232" t="s">
        <v>34</v>
      </c>
      <c r="B37" s="233"/>
      <c r="C37" s="234"/>
      <c r="D37" s="77">
        <f>SUM(D35:D36)</f>
        <v>0.20433000000000001</v>
      </c>
      <c r="E37" s="72">
        <f>SUM(E35:E36)</f>
        <v>709.49</v>
      </c>
    </row>
    <row r="38" spans="1:7" s="5" customFormat="1" ht="25.5" customHeight="1" thickBot="1" x14ac:dyDescent="0.4">
      <c r="A38" s="235" t="s">
        <v>40</v>
      </c>
      <c r="B38" s="236"/>
      <c r="C38" s="236"/>
      <c r="D38" s="237"/>
      <c r="E38" s="79">
        <f>SUM(E37:E37)</f>
        <v>709.49</v>
      </c>
    </row>
    <row r="39" spans="1:7" s="5" customFormat="1" ht="25.5" customHeight="1" thickTop="1" thickBot="1" x14ac:dyDescent="0.4">
      <c r="A39" s="238" t="s">
        <v>41</v>
      </c>
      <c r="B39" s="238"/>
      <c r="C39" s="239"/>
      <c r="D39" s="119" t="s">
        <v>42</v>
      </c>
      <c r="E39" s="82">
        <f>E31</f>
        <v>3472.3</v>
      </c>
    </row>
    <row r="40" spans="1:7" s="5" customFormat="1" ht="22.5" customHeight="1" thickTop="1" thickBot="1" x14ac:dyDescent="0.4">
      <c r="A40" s="240"/>
      <c r="B40" s="240"/>
      <c r="C40" s="241"/>
      <c r="D40" s="119" t="s">
        <v>43</v>
      </c>
      <c r="E40" s="83">
        <f>E38</f>
        <v>709.49</v>
      </c>
    </row>
    <row r="41" spans="1:7" s="5" customFormat="1" ht="22.5" customHeight="1" thickTop="1" x14ac:dyDescent="0.35">
      <c r="A41" s="240"/>
      <c r="B41" s="240"/>
      <c r="C41" s="241"/>
      <c r="D41" s="81" t="s">
        <v>34</v>
      </c>
      <c r="E41" s="84">
        <f>SUM(E39:E40)</f>
        <v>4181.79</v>
      </c>
    </row>
    <row r="42" spans="1:7" s="5" customFormat="1" ht="42" customHeight="1" x14ac:dyDescent="0.35">
      <c r="A42" s="242" t="s">
        <v>148</v>
      </c>
      <c r="B42" s="243"/>
      <c r="C42" s="243"/>
      <c r="D42" s="243"/>
      <c r="E42" s="243"/>
      <c r="F42" s="20"/>
    </row>
    <row r="43" spans="1:7" s="5" customFormat="1" ht="22.5" customHeight="1" x14ac:dyDescent="0.35">
      <c r="A43" s="53" t="s">
        <v>44</v>
      </c>
      <c r="B43" s="214" t="s">
        <v>45</v>
      </c>
      <c r="C43" s="215"/>
      <c r="D43" s="216"/>
      <c r="E43" s="52" t="s">
        <v>18</v>
      </c>
      <c r="F43" s="20"/>
    </row>
    <row r="44" spans="1:7" s="5" customFormat="1" ht="22.5" customHeight="1" x14ac:dyDescent="0.35">
      <c r="A44" s="1" t="s">
        <v>2</v>
      </c>
      <c r="B44" s="253" t="s">
        <v>14</v>
      </c>
      <c r="C44" s="254"/>
      <c r="D44" s="22">
        <v>0.2</v>
      </c>
      <c r="E44" s="72">
        <f t="shared" ref="E44:E51" si="0">TRUNC($E$41*D44,2)</f>
        <v>836.35</v>
      </c>
      <c r="F44" s="20"/>
    </row>
    <row r="45" spans="1:7" s="5" customFormat="1" ht="22.5" customHeight="1" x14ac:dyDescent="0.35">
      <c r="A45" s="1" t="s">
        <v>4</v>
      </c>
      <c r="B45" s="253" t="s">
        <v>46</v>
      </c>
      <c r="C45" s="254"/>
      <c r="D45" s="92">
        <v>2.5000000000000001E-2</v>
      </c>
      <c r="E45" s="72">
        <f t="shared" si="0"/>
        <v>104.54</v>
      </c>
      <c r="F45" s="21"/>
    </row>
    <row r="46" spans="1:7" s="5" customFormat="1" ht="22.5" customHeight="1" x14ac:dyDescent="0.35">
      <c r="A46" s="138" t="s">
        <v>6</v>
      </c>
      <c r="B46" s="261" t="s">
        <v>114</v>
      </c>
      <c r="C46" s="262"/>
      <c r="D46" s="139"/>
      <c r="E46" s="140">
        <f t="shared" si="0"/>
        <v>0</v>
      </c>
    </row>
    <row r="47" spans="1:7" s="5" customFormat="1" ht="22.5" customHeight="1" x14ac:dyDescent="0.35">
      <c r="A47" s="1" t="s">
        <v>8</v>
      </c>
      <c r="B47" s="253" t="s">
        <v>47</v>
      </c>
      <c r="C47" s="254"/>
      <c r="D47" s="92">
        <v>1.4999999999999999E-2</v>
      </c>
      <c r="E47" s="72">
        <f t="shared" si="0"/>
        <v>62.72</v>
      </c>
      <c r="F47" s="20"/>
    </row>
    <row r="48" spans="1:7" s="5" customFormat="1" ht="22.5" customHeight="1" x14ac:dyDescent="0.35">
      <c r="A48" s="1" t="s">
        <v>30</v>
      </c>
      <c r="B48" s="253" t="s">
        <v>48</v>
      </c>
      <c r="C48" s="254"/>
      <c r="D48" s="92">
        <v>0.01</v>
      </c>
      <c r="E48" s="72">
        <f t="shared" si="0"/>
        <v>41.81</v>
      </c>
      <c r="F48" s="23"/>
    </row>
    <row r="49" spans="1:5" s="5" customFormat="1" ht="22.5" customHeight="1" x14ac:dyDescent="0.35">
      <c r="A49" s="1" t="s">
        <v>32</v>
      </c>
      <c r="B49" s="253" t="s">
        <v>49</v>
      </c>
      <c r="C49" s="254"/>
      <c r="D49" s="92">
        <v>6.0000000000000001E-3</v>
      </c>
      <c r="E49" s="72">
        <f t="shared" si="0"/>
        <v>25.09</v>
      </c>
    </row>
    <row r="50" spans="1:5" s="5" customFormat="1" ht="22.5" customHeight="1" x14ac:dyDescent="0.35">
      <c r="A50" s="1" t="s">
        <v>33</v>
      </c>
      <c r="B50" s="253" t="s">
        <v>50</v>
      </c>
      <c r="C50" s="254"/>
      <c r="D50" s="92">
        <v>2E-3</v>
      </c>
      <c r="E50" s="72">
        <f t="shared" si="0"/>
        <v>8.36</v>
      </c>
    </row>
    <row r="51" spans="1:5" s="5" customFormat="1" ht="22.5" customHeight="1" x14ac:dyDescent="0.35">
      <c r="A51" s="1" t="s">
        <v>51</v>
      </c>
      <c r="B51" s="253" t="s">
        <v>52</v>
      </c>
      <c r="C51" s="254"/>
      <c r="D51" s="92">
        <v>0.08</v>
      </c>
      <c r="E51" s="72">
        <f t="shared" si="0"/>
        <v>334.54</v>
      </c>
    </row>
    <row r="52" spans="1:5" s="5" customFormat="1" ht="22.5" customHeight="1" x14ac:dyDescent="0.35">
      <c r="A52" s="255" t="s">
        <v>34</v>
      </c>
      <c r="B52" s="256"/>
      <c r="C52" s="257"/>
      <c r="D52" s="85">
        <f>SUM(D44:D51)</f>
        <v>0.33800000000000002</v>
      </c>
      <c r="E52" s="86">
        <f>SUM(E44:E51)</f>
        <v>1413.41</v>
      </c>
    </row>
    <row r="53" spans="1:5" s="5" customFormat="1" ht="25.5" customHeight="1" x14ac:dyDescent="0.35">
      <c r="A53" s="15"/>
      <c r="B53" s="251" t="s">
        <v>122</v>
      </c>
      <c r="C53" s="251"/>
      <c r="D53" s="251"/>
      <c r="E53" s="252"/>
    </row>
    <row r="54" spans="1:5" ht="25.5" customHeight="1" x14ac:dyDescent="0.35">
      <c r="A54" s="53" t="s">
        <v>53</v>
      </c>
      <c r="B54" s="214" t="s">
        <v>54</v>
      </c>
      <c r="C54" s="215"/>
      <c r="D54" s="216"/>
      <c r="E54" s="52" t="s">
        <v>18</v>
      </c>
    </row>
    <row r="55" spans="1:5" ht="25.5" customHeight="1" x14ac:dyDescent="0.35">
      <c r="A55" s="1" t="s">
        <v>2</v>
      </c>
      <c r="B55" s="258" t="s">
        <v>196</v>
      </c>
      <c r="C55" s="259"/>
      <c r="D55" s="260"/>
      <c r="E55" s="72">
        <f>'Uniforme + Transport. + V. Alim'!C36</f>
        <v>147.74</v>
      </c>
    </row>
    <row r="56" spans="1:5" ht="25.5" customHeight="1" x14ac:dyDescent="0.35">
      <c r="A56" s="1" t="s">
        <v>4</v>
      </c>
      <c r="B56" s="258" t="s">
        <v>195</v>
      </c>
      <c r="C56" s="259"/>
      <c r="D56" s="260"/>
      <c r="E56" s="72">
        <v>242</v>
      </c>
    </row>
    <row r="57" spans="1:5" ht="25.5" customHeight="1" x14ac:dyDescent="0.35">
      <c r="A57" s="1" t="s">
        <v>6</v>
      </c>
      <c r="B57" s="258" t="s">
        <v>197</v>
      </c>
      <c r="C57" s="259"/>
      <c r="D57" s="260"/>
      <c r="E57" s="72">
        <f>TRUNC(((E31*3%)/12*3),2)</f>
        <v>26.04</v>
      </c>
    </row>
    <row r="58" spans="1:5" ht="25.5" customHeight="1" x14ac:dyDescent="0.35">
      <c r="A58" s="1" t="s">
        <v>8</v>
      </c>
      <c r="B58" s="258" t="s">
        <v>149</v>
      </c>
      <c r="C58" s="259"/>
      <c r="D58" s="260"/>
      <c r="E58" s="72">
        <v>5</v>
      </c>
    </row>
    <row r="59" spans="1:5" ht="25.5" customHeight="1" x14ac:dyDescent="0.35">
      <c r="A59" s="1" t="s">
        <v>30</v>
      </c>
      <c r="B59" s="258" t="s">
        <v>198</v>
      </c>
      <c r="C59" s="259"/>
      <c r="D59" s="260"/>
      <c r="E59" s="72">
        <v>18</v>
      </c>
    </row>
    <row r="60" spans="1:5" ht="35.25" customHeight="1" x14ac:dyDescent="0.35">
      <c r="A60" s="1" t="s">
        <v>32</v>
      </c>
      <c r="B60" s="258" t="s">
        <v>199</v>
      </c>
      <c r="C60" s="259"/>
      <c r="D60" s="260"/>
      <c r="E60" s="74">
        <v>16</v>
      </c>
    </row>
    <row r="61" spans="1:5" ht="25.5" customHeight="1" x14ac:dyDescent="0.35">
      <c r="A61" s="1" t="s">
        <v>33</v>
      </c>
      <c r="B61" s="258" t="s">
        <v>200</v>
      </c>
      <c r="C61" s="259"/>
      <c r="D61" s="260"/>
      <c r="E61" s="72">
        <v>0</v>
      </c>
    </row>
    <row r="62" spans="1:5" s="5" customFormat="1" ht="25.5" customHeight="1" x14ac:dyDescent="0.35">
      <c r="A62" s="232" t="s">
        <v>55</v>
      </c>
      <c r="B62" s="233"/>
      <c r="C62" s="233"/>
      <c r="D62" s="234"/>
      <c r="E62" s="86">
        <f>SUM(E55:E61)</f>
        <v>454.78</v>
      </c>
    </row>
    <row r="63" spans="1:5" s="5" customFormat="1" ht="25.5" customHeight="1" x14ac:dyDescent="0.35">
      <c r="A63" s="263" t="s">
        <v>56</v>
      </c>
      <c r="B63" s="263"/>
      <c r="C63" s="263"/>
      <c r="D63" s="263"/>
      <c r="E63" s="264"/>
    </row>
    <row r="64" spans="1:5" s="5" customFormat="1" ht="25.5" customHeight="1" x14ac:dyDescent="0.35">
      <c r="A64" s="24">
        <v>2</v>
      </c>
      <c r="B64" s="265" t="s">
        <v>57</v>
      </c>
      <c r="C64" s="266"/>
      <c r="D64" s="267"/>
      <c r="E64" s="88" t="s">
        <v>18</v>
      </c>
    </row>
    <row r="65" spans="1:8" s="5" customFormat="1" ht="25.5" customHeight="1" x14ac:dyDescent="0.35">
      <c r="A65" s="24" t="s">
        <v>38</v>
      </c>
      <c r="B65" s="57" t="s">
        <v>39</v>
      </c>
      <c r="C65" s="58"/>
      <c r="D65" s="59"/>
      <c r="E65" s="89">
        <f>E38</f>
        <v>709.49</v>
      </c>
    </row>
    <row r="66" spans="1:8" s="5" customFormat="1" ht="25.5" customHeight="1" x14ac:dyDescent="0.35">
      <c r="A66" s="24" t="s">
        <v>44</v>
      </c>
      <c r="B66" s="57" t="s">
        <v>45</v>
      </c>
      <c r="C66" s="58"/>
      <c r="D66" s="59"/>
      <c r="E66" s="89">
        <f>E52</f>
        <v>1413.41</v>
      </c>
    </row>
    <row r="67" spans="1:8" s="5" customFormat="1" ht="25.5" customHeight="1" x14ac:dyDescent="0.35">
      <c r="A67" s="24" t="s">
        <v>53</v>
      </c>
      <c r="B67" s="57" t="s">
        <v>54</v>
      </c>
      <c r="C67" s="58"/>
      <c r="D67" s="59"/>
      <c r="E67" s="89">
        <f>E62</f>
        <v>454.78</v>
      </c>
    </row>
    <row r="68" spans="1:8" s="5" customFormat="1" ht="25.5" customHeight="1" x14ac:dyDescent="0.35">
      <c r="A68" s="268" t="s">
        <v>34</v>
      </c>
      <c r="B68" s="269"/>
      <c r="C68" s="269"/>
      <c r="D68" s="270"/>
      <c r="E68" s="90">
        <f>SUM(E65:E67)</f>
        <v>2577.6799999999998</v>
      </c>
    </row>
    <row r="69" spans="1:8" s="5" customFormat="1" ht="25.5" customHeight="1" x14ac:dyDescent="0.35">
      <c r="A69" s="310" t="s">
        <v>58</v>
      </c>
      <c r="B69" s="310"/>
      <c r="C69" s="310"/>
      <c r="D69" s="310"/>
      <c r="E69" s="310"/>
      <c r="H69" s="26"/>
    </row>
    <row r="70" spans="1:8" s="5" customFormat="1" ht="25.5" customHeight="1" x14ac:dyDescent="0.35">
      <c r="A70" s="33">
        <v>3</v>
      </c>
      <c r="B70" s="214" t="s">
        <v>59</v>
      </c>
      <c r="C70" s="271"/>
      <c r="D70" s="272"/>
      <c r="E70" s="52" t="s">
        <v>18</v>
      </c>
      <c r="H70" s="27"/>
    </row>
    <row r="71" spans="1:8" s="5" customFormat="1" ht="25.5" customHeight="1" x14ac:dyDescent="0.35">
      <c r="A71" s="1" t="s">
        <v>2</v>
      </c>
      <c r="B71" s="258" t="s">
        <v>60</v>
      </c>
      <c r="C71" s="260"/>
      <c r="D71" s="78">
        <f>((1/12)*5%)</f>
        <v>4.1669999999999997E-3</v>
      </c>
      <c r="E71" s="94">
        <f>TRUNC(($E$31+$E$68)*D71,2)</f>
        <v>25.21</v>
      </c>
    </row>
    <row r="72" spans="1:8" s="5" customFormat="1" ht="25.5" customHeight="1" x14ac:dyDescent="0.35">
      <c r="A72" s="1" t="s">
        <v>4</v>
      </c>
      <c r="B72" s="258" t="s">
        <v>115</v>
      </c>
      <c r="C72" s="260"/>
      <c r="D72" s="93">
        <f>+D51</f>
        <v>0.08</v>
      </c>
      <c r="E72" s="94">
        <f>TRUNC(+E71*D72,2)</f>
        <v>2.0099999999999998</v>
      </c>
    </row>
    <row r="73" spans="1:8" s="5" customFormat="1" ht="25.5" customHeight="1" x14ac:dyDescent="0.35">
      <c r="A73" s="1" t="s">
        <v>6</v>
      </c>
      <c r="B73" s="258" t="s">
        <v>150</v>
      </c>
      <c r="C73" s="260"/>
      <c r="D73" s="78">
        <v>0.02</v>
      </c>
      <c r="E73" s="94">
        <f>TRUNC(($E$31)*D73,2)</f>
        <v>69.44</v>
      </c>
    </row>
    <row r="74" spans="1:8" s="5" customFormat="1" ht="25.5" customHeight="1" x14ac:dyDescent="0.35">
      <c r="A74" s="1" t="s">
        <v>8</v>
      </c>
      <c r="B74" s="292" t="s">
        <v>61</v>
      </c>
      <c r="C74" s="293"/>
      <c r="D74" s="93">
        <f>((7/30)/12)*100%</f>
        <v>1.9439999999999999E-2</v>
      </c>
      <c r="E74" s="94">
        <f>TRUNC(($E$31+$E$68)*D74,2)</f>
        <v>117.61</v>
      </c>
    </row>
    <row r="75" spans="1:8" s="5" customFormat="1" ht="38.25" customHeight="1" x14ac:dyDescent="0.35">
      <c r="A75" s="1" t="s">
        <v>30</v>
      </c>
      <c r="B75" s="258" t="s">
        <v>103</v>
      </c>
      <c r="C75" s="260"/>
      <c r="D75" s="93">
        <f>+D52</f>
        <v>0.33800000000000002</v>
      </c>
      <c r="E75" s="94">
        <f>TRUNC(+E74*D75,2)</f>
        <v>39.75</v>
      </c>
    </row>
    <row r="76" spans="1:8" s="5" customFormat="1" ht="25.5" customHeight="1" x14ac:dyDescent="0.35">
      <c r="A76" s="1" t="s">
        <v>32</v>
      </c>
      <c r="B76" s="294" t="s">
        <v>151</v>
      </c>
      <c r="C76" s="295"/>
      <c r="D76" s="91">
        <v>0.02</v>
      </c>
      <c r="E76" s="94">
        <f>TRUNC(($E$31)*D76,2)</f>
        <v>69.44</v>
      </c>
    </row>
    <row r="77" spans="1:8" s="5" customFormat="1" ht="16.149999999999999" customHeight="1" thickBot="1" x14ac:dyDescent="0.4">
      <c r="A77" s="311" t="s">
        <v>34</v>
      </c>
      <c r="B77" s="312"/>
      <c r="C77" s="312"/>
      <c r="D77" s="313"/>
      <c r="E77" s="95">
        <f>SUM(E71:E76)</f>
        <v>323.45999999999998</v>
      </c>
    </row>
    <row r="78" spans="1:8" s="5" customFormat="1" ht="22.5" customHeight="1" thickTop="1" thickBot="1" x14ac:dyDescent="0.4">
      <c r="A78" s="314" t="s">
        <v>62</v>
      </c>
      <c r="B78" s="314"/>
      <c r="C78" s="314"/>
      <c r="D78" s="119" t="s">
        <v>42</v>
      </c>
      <c r="E78" s="80">
        <f>E31</f>
        <v>3472.3</v>
      </c>
    </row>
    <row r="79" spans="1:8" s="5" customFormat="1" ht="22.5" customHeight="1" thickTop="1" thickBot="1" x14ac:dyDescent="0.4">
      <c r="A79" s="314"/>
      <c r="B79" s="314"/>
      <c r="C79" s="314"/>
      <c r="D79" s="119" t="s">
        <v>63</v>
      </c>
      <c r="E79" s="80">
        <f>E68</f>
        <v>2577.6799999999998</v>
      </c>
    </row>
    <row r="80" spans="1:8" s="5" customFormat="1" ht="22.5" customHeight="1" thickTop="1" thickBot="1" x14ac:dyDescent="0.4">
      <c r="A80" s="314"/>
      <c r="B80" s="314"/>
      <c r="C80" s="314"/>
      <c r="D80" s="119" t="s">
        <v>64</v>
      </c>
      <c r="E80" s="80">
        <f>E77</f>
        <v>323.45999999999998</v>
      </c>
    </row>
    <row r="81" spans="1:5" s="5" customFormat="1" ht="23.25" customHeight="1" thickTop="1" thickBot="1" x14ac:dyDescent="0.4">
      <c r="A81" s="314"/>
      <c r="B81" s="314"/>
      <c r="C81" s="314"/>
      <c r="D81" s="29" t="s">
        <v>55</v>
      </c>
      <c r="E81" s="80">
        <f>SUM(E78:E80)</f>
        <v>6373.44</v>
      </c>
    </row>
    <row r="82" spans="1:5" s="5" customFormat="1" ht="23.25" customHeight="1" thickTop="1" x14ac:dyDescent="0.35">
      <c r="A82" s="211" t="s">
        <v>65</v>
      </c>
      <c r="B82" s="212"/>
      <c r="C82" s="212"/>
      <c r="D82" s="213"/>
      <c r="E82" s="120" t="s">
        <v>25</v>
      </c>
    </row>
    <row r="83" spans="1:5" s="5" customFormat="1" ht="26.25" customHeight="1" x14ac:dyDescent="0.35">
      <c r="A83" s="285" t="s">
        <v>116</v>
      </c>
      <c r="B83" s="286"/>
      <c r="C83" s="286"/>
      <c r="D83" s="286"/>
      <c r="E83" s="287"/>
    </row>
    <row r="84" spans="1:5" s="5" customFormat="1" ht="26.25" customHeight="1" x14ac:dyDescent="0.35">
      <c r="A84" s="53" t="s">
        <v>66</v>
      </c>
      <c r="B84" s="288" t="s">
        <v>104</v>
      </c>
      <c r="C84" s="289"/>
      <c r="D84" s="290"/>
      <c r="E84" s="52" t="s">
        <v>18</v>
      </c>
    </row>
    <row r="85" spans="1:5" s="5" customFormat="1" ht="26.25" customHeight="1" x14ac:dyDescent="0.35">
      <c r="A85" s="30" t="s">
        <v>2</v>
      </c>
      <c r="B85" s="291" t="s">
        <v>105</v>
      </c>
      <c r="C85" s="291"/>
      <c r="D85" s="87">
        <f>(( 1+1/3)/12)/12</f>
        <v>9.2599999999999991E-3</v>
      </c>
      <c r="E85" s="94">
        <f>TRUNC(+D85*$E$81,2)</f>
        <v>59.01</v>
      </c>
    </row>
    <row r="86" spans="1:5" s="5" customFormat="1" ht="26.25" customHeight="1" x14ac:dyDescent="0.35">
      <c r="A86" s="31" t="s">
        <v>4</v>
      </c>
      <c r="B86" s="291" t="s">
        <v>106</v>
      </c>
      <c r="C86" s="291"/>
      <c r="D86" s="91">
        <f>((2/30)/12)</f>
        <v>5.5599999999999998E-3</v>
      </c>
      <c r="E86" s="94">
        <f>TRUNC(+D86*$E$81,2)</f>
        <v>35.43</v>
      </c>
    </row>
    <row r="87" spans="1:5" s="5" customFormat="1" ht="26.25" customHeight="1" x14ac:dyDescent="0.35">
      <c r="A87" s="31" t="s">
        <v>6</v>
      </c>
      <c r="B87" s="291" t="s">
        <v>107</v>
      </c>
      <c r="C87" s="291"/>
      <c r="D87" s="87">
        <f>((5/30)/12)*0.02</f>
        <v>2.7999999999999998E-4</v>
      </c>
      <c r="E87" s="94">
        <f>TRUNC(+D87*$E$81,2)</f>
        <v>1.78</v>
      </c>
    </row>
    <row r="88" spans="1:5" s="5" customFormat="1" ht="26.25" customHeight="1" x14ac:dyDescent="0.35">
      <c r="A88" s="31" t="s">
        <v>8</v>
      </c>
      <c r="B88" s="291" t="s">
        <v>108</v>
      </c>
      <c r="C88" s="291"/>
      <c r="D88" s="87">
        <f>((15/30)/12)*0.08</f>
        <v>3.3300000000000001E-3</v>
      </c>
      <c r="E88" s="94">
        <f>TRUNC(+D88*$E$81,2)</f>
        <v>21.22</v>
      </c>
    </row>
    <row r="89" spans="1:5" s="5" customFormat="1" ht="26.25" customHeight="1" x14ac:dyDescent="0.35">
      <c r="A89" s="31" t="s">
        <v>30</v>
      </c>
      <c r="B89" s="291" t="s">
        <v>109</v>
      </c>
      <c r="C89" s="291"/>
      <c r="D89" s="97">
        <f>(4/12)/12*0.02*100/100</f>
        <v>5.5999999999999995E-4</v>
      </c>
      <c r="E89" s="94">
        <f t="shared" ref="E89:E90" si="1">TRUNC(+D89*$E$81,2)</f>
        <v>3.56</v>
      </c>
    </row>
    <row r="90" spans="1:5" s="5" customFormat="1" ht="26.25" customHeight="1" x14ac:dyDescent="0.35">
      <c r="A90" s="31" t="s">
        <v>32</v>
      </c>
      <c r="B90" s="291" t="s">
        <v>110</v>
      </c>
      <c r="C90" s="291"/>
      <c r="D90" s="87">
        <v>0</v>
      </c>
      <c r="E90" s="94">
        <f t="shared" si="1"/>
        <v>0</v>
      </c>
    </row>
    <row r="91" spans="1:5" s="5" customFormat="1" ht="26.25" customHeight="1" x14ac:dyDescent="0.35">
      <c r="A91" s="248" t="s">
        <v>34</v>
      </c>
      <c r="B91" s="249"/>
      <c r="C91" s="250"/>
      <c r="D91" s="96"/>
      <c r="E91" s="86">
        <f>SUM(E85:E90)</f>
        <v>121</v>
      </c>
    </row>
    <row r="92" spans="1:5" s="5" customFormat="1" ht="23.25" customHeight="1" x14ac:dyDescent="0.35">
      <c r="A92" s="296" t="s">
        <v>152</v>
      </c>
      <c r="B92" s="297"/>
      <c r="C92" s="297"/>
      <c r="D92" s="297"/>
      <c r="E92" s="298"/>
    </row>
    <row r="93" spans="1:5" s="5" customFormat="1" ht="23.25" customHeight="1" x14ac:dyDescent="0.35">
      <c r="A93" s="53" t="s">
        <v>67</v>
      </c>
      <c r="B93" s="288" t="s">
        <v>117</v>
      </c>
      <c r="C93" s="289"/>
      <c r="D93" s="290"/>
      <c r="E93" s="52" t="s">
        <v>18</v>
      </c>
    </row>
    <row r="94" spans="1:5" s="5" customFormat="1" ht="59.25" customHeight="1" x14ac:dyDescent="0.35">
      <c r="A94" s="32" t="s">
        <v>2</v>
      </c>
      <c r="B94" s="258" t="s">
        <v>118</v>
      </c>
      <c r="C94" s="260"/>
      <c r="D94" s="22"/>
      <c r="E94" s="98">
        <v>0</v>
      </c>
    </row>
    <row r="95" spans="1:5" s="5" customFormat="1" ht="15.65" customHeight="1" x14ac:dyDescent="0.35">
      <c r="A95" s="248" t="s">
        <v>34</v>
      </c>
      <c r="B95" s="249"/>
      <c r="C95" s="250"/>
      <c r="D95" s="96"/>
      <c r="E95" s="86">
        <f>SUM(E94)</f>
        <v>0</v>
      </c>
    </row>
    <row r="96" spans="1:5" s="5" customFormat="1" ht="20.25" customHeight="1" x14ac:dyDescent="0.35">
      <c r="A96" s="315" t="s">
        <v>68</v>
      </c>
      <c r="B96" s="315"/>
      <c r="C96" s="315"/>
      <c r="D96" s="315"/>
      <c r="E96" s="315"/>
    </row>
    <row r="97" spans="1:9" s="5" customFormat="1" x14ac:dyDescent="0.35">
      <c r="A97" s="24">
        <v>4</v>
      </c>
      <c r="B97" s="265" t="s">
        <v>69</v>
      </c>
      <c r="C97" s="266"/>
      <c r="D97" s="267"/>
      <c r="E97" s="25" t="s">
        <v>18</v>
      </c>
    </row>
    <row r="98" spans="1:9" s="5" customFormat="1" ht="31.15" customHeight="1" x14ac:dyDescent="0.35">
      <c r="A98" s="24" t="s">
        <v>66</v>
      </c>
      <c r="B98" s="57" t="s">
        <v>104</v>
      </c>
      <c r="C98" s="58"/>
      <c r="D98" s="59"/>
      <c r="E98" s="89">
        <f>+E91</f>
        <v>121</v>
      </c>
    </row>
    <row r="99" spans="1:9" s="5" customFormat="1" x14ac:dyDescent="0.35">
      <c r="A99" s="24" t="s">
        <v>67</v>
      </c>
      <c r="B99" s="57" t="s">
        <v>117</v>
      </c>
      <c r="C99" s="58"/>
      <c r="D99" s="59"/>
      <c r="E99" s="86">
        <f>+E95</f>
        <v>0</v>
      </c>
    </row>
    <row r="100" spans="1:9" s="5" customFormat="1" ht="15" customHeight="1" x14ac:dyDescent="0.35">
      <c r="A100" s="60"/>
      <c r="B100" s="269" t="s">
        <v>34</v>
      </c>
      <c r="C100" s="269"/>
      <c r="D100" s="270"/>
      <c r="E100" s="90">
        <f>SUM(E98:E99)</f>
        <v>121</v>
      </c>
    </row>
    <row r="101" spans="1:9" s="5" customFormat="1" ht="25.5" customHeight="1" x14ac:dyDescent="0.35">
      <c r="A101" s="248" t="s">
        <v>70</v>
      </c>
      <c r="B101" s="249"/>
      <c r="C101" s="249"/>
      <c r="D101" s="250"/>
      <c r="E101" s="86">
        <f>SUM(E100:E100)</f>
        <v>121</v>
      </c>
    </row>
    <row r="102" spans="1:9" s="5" customFormat="1" x14ac:dyDescent="0.35">
      <c r="A102" s="211" t="s">
        <v>71</v>
      </c>
      <c r="B102" s="212"/>
      <c r="C102" s="212"/>
      <c r="D102" s="213"/>
      <c r="E102" s="75"/>
    </row>
    <row r="103" spans="1:9" s="5" customFormat="1" x14ac:dyDescent="0.35">
      <c r="A103" s="33">
        <v>5</v>
      </c>
      <c r="B103" s="214" t="s">
        <v>72</v>
      </c>
      <c r="C103" s="215"/>
      <c r="D103" s="216"/>
      <c r="E103" s="52" t="s">
        <v>18</v>
      </c>
    </row>
    <row r="104" spans="1:9" s="5" customFormat="1" ht="25.5" customHeight="1" x14ac:dyDescent="0.35">
      <c r="A104" s="1" t="s">
        <v>2</v>
      </c>
      <c r="B104" s="304" t="s">
        <v>216</v>
      </c>
      <c r="C104" s="305"/>
      <c r="D104" s="306"/>
      <c r="E104" s="94">
        <f>'Uniforme + Transport. + V. Alim'!E13</f>
        <v>0</v>
      </c>
    </row>
    <row r="105" spans="1:9" s="5" customFormat="1" ht="27.65" customHeight="1" x14ac:dyDescent="0.35">
      <c r="A105" s="1" t="s">
        <v>8</v>
      </c>
      <c r="B105" s="304" t="s">
        <v>217</v>
      </c>
      <c r="C105" s="305"/>
      <c r="D105" s="306"/>
      <c r="E105" s="94">
        <v>20</v>
      </c>
      <c r="F105" s="125"/>
      <c r="G105" s="124"/>
      <c r="H105" s="124"/>
      <c r="I105" s="124"/>
    </row>
    <row r="106" spans="1:9" s="5" customFormat="1" ht="16.149999999999999" customHeight="1" thickBot="1" x14ac:dyDescent="0.4">
      <c r="A106" s="248" t="s">
        <v>73</v>
      </c>
      <c r="B106" s="249"/>
      <c r="C106" s="249"/>
      <c r="D106" s="250"/>
      <c r="E106" s="86">
        <f>SUM(E104:E105)</f>
        <v>20</v>
      </c>
      <c r="F106" s="20"/>
    </row>
    <row r="107" spans="1:9" s="5" customFormat="1" ht="22.5" customHeight="1" thickTop="1" thickBot="1" x14ac:dyDescent="0.4">
      <c r="A107" s="314" t="s">
        <v>74</v>
      </c>
      <c r="B107" s="314"/>
      <c r="C107" s="314"/>
      <c r="D107" s="119" t="s">
        <v>42</v>
      </c>
      <c r="E107" s="80">
        <f>E31</f>
        <v>3472.3</v>
      </c>
    </row>
    <row r="108" spans="1:9" s="5" customFormat="1" ht="22.5" customHeight="1" thickTop="1" thickBot="1" x14ac:dyDescent="0.4">
      <c r="A108" s="314"/>
      <c r="B108" s="314"/>
      <c r="C108" s="314"/>
      <c r="D108" s="119" t="s">
        <v>63</v>
      </c>
      <c r="E108" s="80">
        <f>E68</f>
        <v>2577.6799999999998</v>
      </c>
    </row>
    <row r="109" spans="1:9" s="5" customFormat="1" ht="22.5" customHeight="1" thickTop="1" thickBot="1" x14ac:dyDescent="0.4">
      <c r="A109" s="314"/>
      <c r="B109" s="314"/>
      <c r="C109" s="314"/>
      <c r="D109" s="119" t="s">
        <v>64</v>
      </c>
      <c r="E109" s="80">
        <f>E77</f>
        <v>323.45999999999998</v>
      </c>
    </row>
    <row r="110" spans="1:9" s="5" customFormat="1" ht="22.5" customHeight="1" thickTop="1" thickBot="1" x14ac:dyDescent="0.4">
      <c r="A110" s="314"/>
      <c r="B110" s="314"/>
      <c r="C110" s="314"/>
      <c r="D110" s="119" t="s">
        <v>75</v>
      </c>
      <c r="E110" s="80">
        <f>E101</f>
        <v>121</v>
      </c>
    </row>
    <row r="111" spans="1:9" s="5" customFormat="1" ht="22.5" customHeight="1" thickTop="1" thickBot="1" x14ac:dyDescent="0.4">
      <c r="A111" s="314"/>
      <c r="B111" s="314"/>
      <c r="C111" s="314"/>
      <c r="D111" s="119" t="s">
        <v>76</v>
      </c>
      <c r="E111" s="80">
        <f>E106</f>
        <v>20</v>
      </c>
    </row>
    <row r="112" spans="1:9" s="5" customFormat="1" ht="22.5" customHeight="1" thickTop="1" thickBot="1" x14ac:dyDescent="0.4">
      <c r="A112" s="314"/>
      <c r="B112" s="314"/>
      <c r="C112" s="314"/>
      <c r="D112" s="29" t="s">
        <v>55</v>
      </c>
      <c r="E112" s="80">
        <f>SUM(E107:E111)</f>
        <v>6514.44</v>
      </c>
    </row>
    <row r="113" spans="1:5" s="5" customFormat="1" ht="13.5" thickTop="1" x14ac:dyDescent="0.35">
      <c r="A113" s="211" t="s">
        <v>77</v>
      </c>
      <c r="B113" s="212"/>
      <c r="C113" s="212" t="s">
        <v>78</v>
      </c>
      <c r="D113" s="213" t="s">
        <v>79</v>
      </c>
      <c r="E113" s="75"/>
    </row>
    <row r="114" spans="1:5" s="5" customFormat="1" x14ac:dyDescent="0.35">
      <c r="A114" s="53">
        <v>6</v>
      </c>
      <c r="B114" s="214" t="s">
        <v>80</v>
      </c>
      <c r="C114" s="215"/>
      <c r="D114" s="216"/>
      <c r="E114" s="52" t="s">
        <v>18</v>
      </c>
    </row>
    <row r="115" spans="1:5" s="5" customFormat="1" ht="31.15" customHeight="1" x14ac:dyDescent="0.35">
      <c r="A115" s="141" t="s">
        <v>2</v>
      </c>
      <c r="B115" s="142" t="s">
        <v>81</v>
      </c>
      <c r="C115" s="300"/>
      <c r="D115" s="301"/>
      <c r="E115" s="140">
        <f>TRUNC(+E112*C115,2)</f>
        <v>0</v>
      </c>
    </row>
    <row r="116" spans="1:5" s="5" customFormat="1" ht="31.9" customHeight="1" thickBot="1" x14ac:dyDescent="0.4">
      <c r="A116" s="141" t="s">
        <v>4</v>
      </c>
      <c r="B116" s="142" t="s">
        <v>82</v>
      </c>
      <c r="C116" s="302"/>
      <c r="D116" s="303"/>
      <c r="E116" s="140">
        <f>TRUNC(C116*(+E112+E115),2)</f>
        <v>0</v>
      </c>
    </row>
    <row r="117" spans="1:5" s="5" customFormat="1" ht="27" customHeight="1" thickBot="1" x14ac:dyDescent="0.4">
      <c r="A117" s="34"/>
      <c r="B117" s="61" t="s">
        <v>83</v>
      </c>
      <c r="C117" s="308" t="s">
        <v>84</v>
      </c>
      <c r="D117" s="309"/>
      <c r="E117" s="111">
        <f>SUM(E115:E116,E112)</f>
        <v>6514.44</v>
      </c>
    </row>
    <row r="118" spans="1:5" s="5" customFormat="1" ht="13.5" thickBot="1" x14ac:dyDescent="0.4">
      <c r="A118" s="35" t="s">
        <v>6</v>
      </c>
      <c r="B118" s="118" t="s">
        <v>85</v>
      </c>
      <c r="C118" s="99">
        <f>(D125*100)</f>
        <v>8.65</v>
      </c>
      <c r="D118" s="100">
        <f>+(100-C118)/100</f>
        <v>0.91349999999999998</v>
      </c>
      <c r="E118" s="112">
        <f>E117/D118</f>
        <v>7131.3</v>
      </c>
    </row>
    <row r="119" spans="1:5" s="5" customFormat="1" ht="15.65" customHeight="1" x14ac:dyDescent="0.35">
      <c r="A119" s="36"/>
      <c r="B119" s="37" t="s">
        <v>86</v>
      </c>
      <c r="C119" s="101"/>
      <c r="D119" s="102"/>
      <c r="E119" s="28"/>
    </row>
    <row r="120" spans="1:5" s="5" customFormat="1" x14ac:dyDescent="0.35">
      <c r="A120" s="36"/>
      <c r="B120" s="38" t="s">
        <v>119</v>
      </c>
      <c r="C120" s="103"/>
      <c r="D120" s="87">
        <v>6.4999999999999997E-3</v>
      </c>
      <c r="E120" s="94">
        <f>+E118*D120</f>
        <v>46.35</v>
      </c>
    </row>
    <row r="121" spans="1:5" s="5" customFormat="1" x14ac:dyDescent="0.35">
      <c r="A121" s="36"/>
      <c r="B121" s="38" t="s">
        <v>120</v>
      </c>
      <c r="C121" s="103"/>
      <c r="D121" s="87">
        <v>0.03</v>
      </c>
      <c r="E121" s="94">
        <f>+E118*D121</f>
        <v>213.94</v>
      </c>
    </row>
    <row r="122" spans="1:5" s="5" customFormat="1" x14ac:dyDescent="0.35">
      <c r="A122" s="36"/>
      <c r="B122" s="39" t="s">
        <v>87</v>
      </c>
      <c r="C122" s="104"/>
      <c r="D122" s="105"/>
      <c r="E122" s="94"/>
    </row>
    <row r="123" spans="1:5" s="5" customFormat="1" x14ac:dyDescent="0.35">
      <c r="A123" s="36"/>
      <c r="B123" s="39" t="s">
        <v>88</v>
      </c>
      <c r="C123" s="104"/>
      <c r="D123" s="106"/>
      <c r="E123" s="94"/>
    </row>
    <row r="124" spans="1:5" s="5" customFormat="1" x14ac:dyDescent="0.35">
      <c r="A124" s="36"/>
      <c r="B124" s="40" t="s">
        <v>121</v>
      </c>
      <c r="C124" s="107"/>
      <c r="D124" s="108">
        <v>0.05</v>
      </c>
      <c r="E124" s="113">
        <f>+E118*D124</f>
        <v>356.57</v>
      </c>
    </row>
    <row r="125" spans="1:5" s="5" customFormat="1" x14ac:dyDescent="0.35">
      <c r="A125" s="41"/>
      <c r="B125" s="42" t="s">
        <v>89</v>
      </c>
      <c r="C125" s="109"/>
      <c r="D125" s="110">
        <f>SUM(D120:D124)</f>
        <v>8.6499999999999994E-2</v>
      </c>
      <c r="E125" s="114">
        <f>SUM(E120:E124)</f>
        <v>616.86</v>
      </c>
    </row>
    <row r="126" spans="1:5" s="5" customFormat="1" ht="15.65" customHeight="1" x14ac:dyDescent="0.35">
      <c r="A126" s="318" t="s">
        <v>90</v>
      </c>
      <c r="B126" s="319"/>
      <c r="C126" s="319"/>
      <c r="D126" s="320"/>
      <c r="E126" s="115">
        <f>E115+E116+E125</f>
        <v>616.86</v>
      </c>
    </row>
    <row r="127" spans="1:5" s="5" customFormat="1" ht="25.5" customHeight="1" x14ac:dyDescent="0.35">
      <c r="A127" s="248" t="s">
        <v>91</v>
      </c>
      <c r="B127" s="249"/>
      <c r="C127" s="249"/>
      <c r="D127" s="250"/>
      <c r="E127" s="86">
        <f>SUM(E126:E126)</f>
        <v>616.86</v>
      </c>
    </row>
    <row r="128" spans="1:5" s="5" customFormat="1" ht="15.65" customHeight="1" x14ac:dyDescent="0.35">
      <c r="A128" s="248" t="s">
        <v>92</v>
      </c>
      <c r="B128" s="249"/>
      <c r="C128" s="249"/>
      <c r="D128" s="249"/>
      <c r="E128" s="250"/>
    </row>
    <row r="129" spans="1:7" s="5" customFormat="1" ht="15.65" customHeight="1" x14ac:dyDescent="0.35">
      <c r="A129" s="248" t="s">
        <v>93</v>
      </c>
      <c r="B129" s="249"/>
      <c r="C129" s="249"/>
      <c r="D129" s="250"/>
      <c r="E129" s="43" t="s">
        <v>18</v>
      </c>
    </row>
    <row r="130" spans="1:7" s="5" customFormat="1" x14ac:dyDescent="0.35">
      <c r="A130" s="33" t="s">
        <v>2</v>
      </c>
      <c r="B130" s="258" t="s">
        <v>94</v>
      </c>
      <c r="C130" s="259"/>
      <c r="D130" s="260"/>
      <c r="E130" s="94">
        <f>E31</f>
        <v>3472.3</v>
      </c>
    </row>
    <row r="131" spans="1:7" s="5" customFormat="1" ht="15.65" customHeight="1" x14ac:dyDescent="0.35">
      <c r="A131" s="33" t="s">
        <v>4</v>
      </c>
      <c r="B131" s="258" t="s">
        <v>95</v>
      </c>
      <c r="C131" s="259"/>
      <c r="D131" s="260"/>
      <c r="E131" s="94">
        <f>+E68</f>
        <v>2577.6799999999998</v>
      </c>
    </row>
    <row r="132" spans="1:7" s="5" customFormat="1" x14ac:dyDescent="0.35">
      <c r="A132" s="33" t="s">
        <v>6</v>
      </c>
      <c r="B132" s="258" t="s">
        <v>96</v>
      </c>
      <c r="C132" s="259"/>
      <c r="D132" s="260"/>
      <c r="E132" s="94">
        <f>+E77</f>
        <v>323.45999999999998</v>
      </c>
    </row>
    <row r="133" spans="1:7" s="5" customFormat="1" ht="15.65" customHeight="1" x14ac:dyDescent="0.35">
      <c r="A133" s="33" t="s">
        <v>8</v>
      </c>
      <c r="B133" s="258" t="s">
        <v>97</v>
      </c>
      <c r="C133" s="259"/>
      <c r="D133" s="260"/>
      <c r="E133" s="94">
        <f>+E101</f>
        <v>121</v>
      </c>
    </row>
    <row r="134" spans="1:7" s="5" customFormat="1" ht="46.9" customHeight="1" x14ac:dyDescent="0.35">
      <c r="A134" s="33" t="s">
        <v>30</v>
      </c>
      <c r="B134" s="44" t="s">
        <v>98</v>
      </c>
      <c r="C134" s="45"/>
      <c r="D134" s="46"/>
      <c r="E134" s="94">
        <f>+E106</f>
        <v>20</v>
      </c>
      <c r="G134" s="5" t="s">
        <v>154</v>
      </c>
    </row>
    <row r="135" spans="1:7" s="5" customFormat="1" ht="15.65" customHeight="1" x14ac:dyDescent="0.35">
      <c r="A135" s="255" t="s">
        <v>99</v>
      </c>
      <c r="B135" s="256"/>
      <c r="C135" s="257"/>
      <c r="D135" s="47"/>
      <c r="E135" s="86">
        <f>SUM(E130:E134)</f>
        <v>6514.44</v>
      </c>
    </row>
    <row r="136" spans="1:7" s="5" customFormat="1" x14ac:dyDescent="0.35">
      <c r="A136" s="33" t="s">
        <v>32</v>
      </c>
      <c r="B136" s="258" t="s">
        <v>100</v>
      </c>
      <c r="C136" s="259"/>
      <c r="D136" s="260"/>
      <c r="E136" s="94">
        <f>E127</f>
        <v>616.86</v>
      </c>
      <c r="F136" s="16"/>
    </row>
    <row r="137" spans="1:7" s="5" customFormat="1" ht="16.149999999999999" customHeight="1" x14ac:dyDescent="0.35">
      <c r="A137" s="317" t="s">
        <v>101</v>
      </c>
      <c r="B137" s="317"/>
      <c r="C137" s="317"/>
      <c r="D137" s="317"/>
      <c r="E137" s="117">
        <f>+E135+E136</f>
        <v>7131.3</v>
      </c>
      <c r="F137" s="62"/>
    </row>
    <row r="138" spans="1:7" x14ac:dyDescent="0.35">
      <c r="A138" s="316"/>
      <c r="B138" s="316"/>
      <c r="C138" s="316"/>
      <c r="D138" s="316"/>
      <c r="E138" s="116"/>
    </row>
  </sheetData>
  <mergeCells count="117">
    <mergeCell ref="A138:D138"/>
    <mergeCell ref="B131:D131"/>
    <mergeCell ref="B132:D132"/>
    <mergeCell ref="B133:D133"/>
    <mergeCell ref="A135:C135"/>
    <mergeCell ref="B136:D136"/>
    <mergeCell ref="A137:D137"/>
    <mergeCell ref="C117:D117"/>
    <mergeCell ref="A126:D126"/>
    <mergeCell ref="A127:D127"/>
    <mergeCell ref="A128:E128"/>
    <mergeCell ref="A129:D129"/>
    <mergeCell ref="B130:D130"/>
    <mergeCell ref="A106:D106"/>
    <mergeCell ref="A107:C112"/>
    <mergeCell ref="A113:D113"/>
    <mergeCell ref="B114:D114"/>
    <mergeCell ref="C115:D115"/>
    <mergeCell ref="C116:D116"/>
    <mergeCell ref="B100:D100"/>
    <mergeCell ref="A101:D101"/>
    <mergeCell ref="A102:D102"/>
    <mergeCell ref="B103:D103"/>
    <mergeCell ref="B104:D104"/>
    <mergeCell ref="B105:D105"/>
    <mergeCell ref="A92:E92"/>
    <mergeCell ref="B93:D93"/>
    <mergeCell ref="B94:C94"/>
    <mergeCell ref="A95:C95"/>
    <mergeCell ref="A96:E96"/>
    <mergeCell ref="B97:D97"/>
    <mergeCell ref="B86:C86"/>
    <mergeCell ref="B87:C87"/>
    <mergeCell ref="B88:C88"/>
    <mergeCell ref="B89:C89"/>
    <mergeCell ref="B90:C90"/>
    <mergeCell ref="A91:C91"/>
    <mergeCell ref="A77:D77"/>
    <mergeCell ref="A78:C81"/>
    <mergeCell ref="A82:D82"/>
    <mergeCell ref="A83:E83"/>
    <mergeCell ref="B84:D84"/>
    <mergeCell ref="B85:C85"/>
    <mergeCell ref="B71:C71"/>
    <mergeCell ref="B72:C72"/>
    <mergeCell ref="B73:C73"/>
    <mergeCell ref="B74:C74"/>
    <mergeCell ref="B75:C75"/>
    <mergeCell ref="B76:C76"/>
    <mergeCell ref="A62:D62"/>
    <mergeCell ref="A63:E63"/>
    <mergeCell ref="B64:D64"/>
    <mergeCell ref="A68:D68"/>
    <mergeCell ref="A69:E69"/>
    <mergeCell ref="B70:D70"/>
    <mergeCell ref="B56:D56"/>
    <mergeCell ref="B57:D57"/>
    <mergeCell ref="B58:D58"/>
    <mergeCell ref="B59:D59"/>
    <mergeCell ref="B60:D60"/>
    <mergeCell ref="B61:D61"/>
    <mergeCell ref="B50:C50"/>
    <mergeCell ref="B51:C51"/>
    <mergeCell ref="A52:C52"/>
    <mergeCell ref="B53:E53"/>
    <mergeCell ref="B54:D54"/>
    <mergeCell ref="B55:D55"/>
    <mergeCell ref="B44:C44"/>
    <mergeCell ref="B45:C45"/>
    <mergeCell ref="B46:C46"/>
    <mergeCell ref="B47:C47"/>
    <mergeCell ref="B48:C48"/>
    <mergeCell ref="B49:C49"/>
    <mergeCell ref="B36:C36"/>
    <mergeCell ref="A37:C37"/>
    <mergeCell ref="A38:D38"/>
    <mergeCell ref="A39:C41"/>
    <mergeCell ref="A42:E42"/>
    <mergeCell ref="B43:D43"/>
    <mergeCell ref="C29:D29"/>
    <mergeCell ref="A30:D30"/>
    <mergeCell ref="A31:D31"/>
    <mergeCell ref="A32:E32"/>
    <mergeCell ref="B33:E33"/>
    <mergeCell ref="B34:D34"/>
    <mergeCell ref="B24:D24"/>
    <mergeCell ref="C25:D25"/>
    <mergeCell ref="C26:D26"/>
    <mergeCell ref="C27:D27"/>
    <mergeCell ref="C28:D28"/>
    <mergeCell ref="A17:D17"/>
    <mergeCell ref="C18:E18"/>
    <mergeCell ref="C19:E19"/>
    <mergeCell ref="C20:E20"/>
    <mergeCell ref="C21:E21"/>
    <mergeCell ref="C22:E22"/>
    <mergeCell ref="A15:E15"/>
    <mergeCell ref="A16:E16"/>
    <mergeCell ref="A6:E6"/>
    <mergeCell ref="C7:E7"/>
    <mergeCell ref="C8:E8"/>
    <mergeCell ref="C9:E9"/>
    <mergeCell ref="C10:E10"/>
    <mergeCell ref="A11:E11"/>
    <mergeCell ref="A23:E23"/>
    <mergeCell ref="A14:B14"/>
    <mergeCell ref="D14:E14"/>
    <mergeCell ref="A1:E2"/>
    <mergeCell ref="A3:C3"/>
    <mergeCell ref="D3:E3"/>
    <mergeCell ref="A4:C4"/>
    <mergeCell ref="D4:E4"/>
    <mergeCell ref="B5:E5"/>
    <mergeCell ref="A12:B12"/>
    <mergeCell ref="D12:E12"/>
    <mergeCell ref="A13:B13"/>
    <mergeCell ref="D13:E13"/>
  </mergeCells>
  <hyperlinks>
    <hyperlink ref="B74" location="Plan2!A1" display="Aviso prévio trabalhado" xr:uid="{EAD9217D-E831-4133-9547-6F06648DADC9}"/>
    <hyperlink ref="B49" r:id="rId1" display="08 - Sebrae 0,3% ou 0,6% - IN nº 03, MPS/SRP/2005, Anexo II e III ver código da Tabela" xr:uid="{4A78629E-C372-4499-92C9-4472300B33FC}"/>
  </hyperlinks>
  <pageMargins left="0.511811024" right="0.511811024" top="0.78740157499999996" bottom="0.78740157499999996" header="0.31496062000000002" footer="0.31496062000000002"/>
  <pageSetup paperSize="9" scale="55" fitToHeight="0" orientation="portrait"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7363F-E929-48E3-873D-4A7CC5BC7636}">
  <sheetPr>
    <tabColor rgb="FFC00000"/>
    <pageSetUpPr fitToPage="1"/>
  </sheetPr>
  <dimension ref="A1:G35"/>
  <sheetViews>
    <sheetView workbookViewId="0">
      <selection activeCell="K13" sqref="K13"/>
    </sheetView>
  </sheetViews>
  <sheetFormatPr defaultColWidth="9.1796875" defaultRowHeight="13" x14ac:dyDescent="0.3"/>
  <cols>
    <col min="1" max="1" width="29.26953125" style="14" customWidth="1"/>
    <col min="2" max="2" width="20.7265625" style="14" customWidth="1"/>
    <col min="3" max="3" width="15.7265625" style="14" customWidth="1"/>
    <col min="4" max="5" width="17.453125" style="14" customWidth="1"/>
    <col min="6" max="6" width="18.26953125" style="14" customWidth="1"/>
    <col min="7" max="7" width="19" style="14" customWidth="1"/>
    <col min="8" max="16384" width="9.1796875" style="14"/>
  </cols>
  <sheetData>
    <row r="1" spans="1:7" ht="13" customHeight="1" x14ac:dyDescent="0.3">
      <c r="B1" s="123"/>
      <c r="C1" s="148" t="s">
        <v>157</v>
      </c>
      <c r="D1" s="148"/>
      <c r="E1" s="136"/>
      <c r="F1" s="123"/>
      <c r="G1" s="123"/>
    </row>
    <row r="2" spans="1:7" ht="20.149999999999999" customHeight="1" x14ac:dyDescent="0.3"/>
    <row r="3" spans="1:7" ht="20.149999999999999" customHeight="1" x14ac:dyDescent="0.3">
      <c r="A3" s="126" t="s">
        <v>158</v>
      </c>
      <c r="B3" s="149"/>
      <c r="C3" s="149"/>
      <c r="D3" s="149"/>
      <c r="E3" s="126"/>
      <c r="F3" s="123"/>
      <c r="G3" s="123"/>
    </row>
    <row r="4" spans="1:7" ht="20.149999999999999" customHeight="1" x14ac:dyDescent="0.3">
      <c r="A4" s="126" t="s">
        <v>159</v>
      </c>
      <c r="B4" s="126"/>
      <c r="C4" s="126"/>
      <c r="D4" s="126"/>
      <c r="E4" s="126"/>
      <c r="F4" s="123"/>
      <c r="G4" s="123"/>
    </row>
    <row r="5" spans="1:7" ht="20.149999999999999" customHeight="1" x14ac:dyDescent="0.3">
      <c r="A5" s="126" t="s">
        <v>160</v>
      </c>
      <c r="B5" s="126"/>
      <c r="C5" s="126"/>
      <c r="D5" s="126"/>
      <c r="E5" s="126"/>
      <c r="F5" s="123"/>
      <c r="G5" s="123"/>
    </row>
    <row r="6" spans="1:7" ht="20.149999999999999" customHeight="1" x14ac:dyDescent="0.3">
      <c r="A6" s="126" t="s">
        <v>161</v>
      </c>
      <c r="B6" s="126"/>
      <c r="C6" s="126"/>
      <c r="D6" s="126"/>
      <c r="E6" s="126"/>
      <c r="F6" s="123"/>
      <c r="G6" s="123"/>
    </row>
    <row r="7" spans="1:7" ht="20.149999999999999" customHeight="1" x14ac:dyDescent="0.3">
      <c r="A7" s="126" t="s">
        <v>162</v>
      </c>
      <c r="B7" s="126"/>
      <c r="C7" s="126" t="s">
        <v>163</v>
      </c>
      <c r="D7" s="126"/>
      <c r="E7" s="126"/>
      <c r="F7" s="126" t="s">
        <v>164</v>
      </c>
      <c r="G7" s="123"/>
    </row>
    <row r="8" spans="1:7" ht="20.149999999999999" customHeight="1" x14ac:dyDescent="0.3">
      <c r="A8" s="126" t="s">
        <v>165</v>
      </c>
      <c r="B8" s="149"/>
      <c r="C8" s="149"/>
      <c r="D8" s="149"/>
      <c r="E8" s="126"/>
      <c r="F8" s="126" t="s">
        <v>166</v>
      </c>
      <c r="G8" s="123"/>
    </row>
    <row r="9" spans="1:7" ht="20.149999999999999" customHeight="1" x14ac:dyDescent="0.3">
      <c r="A9" s="126" t="s">
        <v>167</v>
      </c>
      <c r="B9" s="149"/>
      <c r="C9" s="149"/>
      <c r="D9" s="149"/>
      <c r="E9" s="126"/>
      <c r="F9" s="123"/>
      <c r="G9" s="123"/>
    </row>
    <row r="10" spans="1:7" ht="13" customHeight="1" x14ac:dyDescent="0.3">
      <c r="A10" s="149" t="s">
        <v>185</v>
      </c>
      <c r="B10" s="149"/>
      <c r="C10" s="149"/>
      <c r="D10" s="149"/>
      <c r="E10" s="149"/>
      <c r="F10" s="149"/>
      <c r="G10" s="149"/>
    </row>
    <row r="11" spans="1:7" ht="15.75" customHeight="1" thickBot="1" x14ac:dyDescent="0.35">
      <c r="A11" s="149"/>
      <c r="B11" s="149"/>
      <c r="C11" s="149"/>
      <c r="D11" s="149"/>
      <c r="E11" s="149"/>
      <c r="F11" s="149"/>
      <c r="G11" s="149"/>
    </row>
    <row r="12" spans="1:7" ht="43" customHeight="1" thickBot="1" x14ac:dyDescent="0.35">
      <c r="A12" s="133" t="s">
        <v>205</v>
      </c>
      <c r="B12" s="135" t="s">
        <v>206</v>
      </c>
      <c r="C12" s="135" t="s">
        <v>187</v>
      </c>
      <c r="D12" s="135" t="s">
        <v>186</v>
      </c>
      <c r="E12" s="135" t="s">
        <v>188</v>
      </c>
      <c r="F12" s="135" t="s">
        <v>168</v>
      </c>
      <c r="G12" s="134" t="s">
        <v>230</v>
      </c>
    </row>
    <row r="13" spans="1:7" ht="47.5" customHeight="1" x14ac:dyDescent="0.3">
      <c r="A13" s="321" t="s">
        <v>226</v>
      </c>
      <c r="B13" s="127" t="s">
        <v>225</v>
      </c>
      <c r="C13" s="127">
        <v>1</v>
      </c>
      <c r="D13" s="143">
        <v>2</v>
      </c>
      <c r="E13" s="128">
        <f>'EPITACIOLÂNDIA - AUX.ADMINISTR'!E137</f>
        <v>4367.82</v>
      </c>
      <c r="F13" s="129">
        <f>E13*D13</f>
        <v>8735.64</v>
      </c>
      <c r="G13" s="130">
        <f>F13*12</f>
        <v>104827.68</v>
      </c>
    </row>
    <row r="14" spans="1:7" ht="45" customHeight="1" x14ac:dyDescent="0.3">
      <c r="A14" s="322"/>
      <c r="B14" s="122" t="s">
        <v>227</v>
      </c>
      <c r="C14" s="122">
        <v>1</v>
      </c>
      <c r="D14" s="144">
        <v>1</v>
      </c>
      <c r="E14" s="128">
        <f>'CRUZEIRO DO SUL - AUX.ADMINISTR'!E137</f>
        <v>4367.82</v>
      </c>
      <c r="F14" s="129">
        <f t="shared" ref="F14" si="0">E14*D14</f>
        <v>4367.82</v>
      </c>
      <c r="G14" s="130">
        <f t="shared" ref="G14" si="1">F14*12</f>
        <v>52413.84</v>
      </c>
    </row>
    <row r="15" spans="1:7" ht="30" customHeight="1" x14ac:dyDescent="0.3">
      <c r="A15" s="322"/>
      <c r="B15" s="122" t="s">
        <v>228</v>
      </c>
      <c r="C15" s="122">
        <v>1</v>
      </c>
      <c r="D15" s="144">
        <v>4</v>
      </c>
      <c r="E15" s="128">
        <f>'RIO BRANCO - AUX.ADMINISTR'!E137</f>
        <v>4609.8500000000004</v>
      </c>
      <c r="F15" s="129">
        <f>E15*D15</f>
        <v>18439.400000000001</v>
      </c>
      <c r="G15" s="130">
        <f>F15*12</f>
        <v>221272.8</v>
      </c>
    </row>
    <row r="16" spans="1:7" ht="30" customHeight="1" thickBot="1" x14ac:dyDescent="0.35">
      <c r="A16" s="322"/>
      <c r="B16" s="122" t="s">
        <v>229</v>
      </c>
      <c r="C16" s="122">
        <v>1</v>
      </c>
      <c r="D16" s="144">
        <v>1</v>
      </c>
      <c r="E16" s="128">
        <f>'RIO BRANCO - ENCAR. ADMINIST.'!E137</f>
        <v>7131.3</v>
      </c>
      <c r="F16" s="129">
        <f>E16*D16</f>
        <v>7131.3</v>
      </c>
      <c r="G16" s="130">
        <f>F16*12</f>
        <v>85575.6</v>
      </c>
    </row>
    <row r="17" spans="1:7" ht="30" customHeight="1" thickBot="1" x14ac:dyDescent="0.35">
      <c r="A17" s="325" t="s">
        <v>189</v>
      </c>
      <c r="B17" s="326"/>
      <c r="C17" s="326"/>
      <c r="D17" s="326"/>
      <c r="E17" s="327"/>
      <c r="F17" s="323">
        <f>SUM(G13:G16)</f>
        <v>464089.92</v>
      </c>
      <c r="G17" s="324"/>
    </row>
    <row r="18" spans="1:7" ht="20.149999999999999" customHeight="1" x14ac:dyDescent="0.3"/>
    <row r="19" spans="1:7" x14ac:dyDescent="0.3">
      <c r="A19" s="131" t="s">
        <v>169</v>
      </c>
    </row>
    <row r="20" spans="1:7" ht="60" customHeight="1" x14ac:dyDescent="0.3">
      <c r="A20" s="329" t="s">
        <v>170</v>
      </c>
      <c r="B20" s="329"/>
      <c r="C20" s="329"/>
      <c r="D20" s="329"/>
      <c r="E20" s="329"/>
      <c r="F20" s="329"/>
      <c r="G20" s="329"/>
    </row>
    <row r="22" spans="1:7" ht="30" customHeight="1" x14ac:dyDescent="0.3">
      <c r="A22" s="329" t="s">
        <v>171</v>
      </c>
      <c r="B22" s="329"/>
      <c r="C22" s="329"/>
      <c r="D22" s="329"/>
      <c r="E22" s="329"/>
      <c r="F22" s="329"/>
      <c r="G22" s="329"/>
    </row>
    <row r="24" spans="1:7" x14ac:dyDescent="0.3">
      <c r="A24" s="330" t="s">
        <v>172</v>
      </c>
      <c r="B24" s="330"/>
      <c r="C24" s="330"/>
      <c r="D24" s="330"/>
      <c r="E24" s="330"/>
      <c r="F24" s="330"/>
    </row>
    <row r="25" spans="1:7" ht="20.149999999999999" customHeight="1" x14ac:dyDescent="0.3">
      <c r="A25" s="126" t="s">
        <v>173</v>
      </c>
      <c r="B25" s="331"/>
      <c r="C25" s="331"/>
      <c r="D25" s="331"/>
      <c r="E25" s="126"/>
      <c r="F25" s="123"/>
    </row>
    <row r="26" spans="1:7" ht="20.149999999999999" customHeight="1" x14ac:dyDescent="0.3">
      <c r="A26" s="126" t="s">
        <v>174</v>
      </c>
      <c r="B26" s="132"/>
      <c r="C26" s="126"/>
      <c r="D26" s="126"/>
      <c r="E26" s="126"/>
      <c r="F26" s="123"/>
    </row>
    <row r="27" spans="1:7" ht="20.149999999999999" customHeight="1" x14ac:dyDescent="0.3">
      <c r="A27" s="126" t="s">
        <v>160</v>
      </c>
      <c r="B27" s="328"/>
      <c r="C27" s="328"/>
      <c r="D27" s="328"/>
      <c r="E27" s="132"/>
      <c r="F27" s="123"/>
    </row>
    <row r="28" spans="1:7" ht="20.149999999999999" customHeight="1" x14ac:dyDescent="0.3">
      <c r="A28" s="126" t="s">
        <v>161</v>
      </c>
      <c r="B28" s="126"/>
      <c r="C28" s="126"/>
      <c r="D28" s="126"/>
      <c r="E28" s="126"/>
      <c r="F28" s="123"/>
    </row>
    <row r="29" spans="1:7" ht="20.149999999999999" customHeight="1" x14ac:dyDescent="0.3">
      <c r="A29" s="126" t="s">
        <v>175</v>
      </c>
      <c r="B29" s="328"/>
      <c r="C29" s="328"/>
    </row>
    <row r="30" spans="1:7" ht="20.149999999999999" customHeight="1" x14ac:dyDescent="0.3">
      <c r="A30" s="126" t="s">
        <v>176</v>
      </c>
      <c r="B30" s="132"/>
      <c r="D30" s="14" t="s">
        <v>177</v>
      </c>
      <c r="F30" s="132"/>
    </row>
    <row r="31" spans="1:7" ht="20.149999999999999" customHeight="1" x14ac:dyDescent="0.3">
      <c r="A31" s="126" t="s">
        <v>178</v>
      </c>
      <c r="B31" s="132"/>
      <c r="D31" s="14" t="s">
        <v>166</v>
      </c>
      <c r="F31" s="328"/>
      <c r="G31" s="328"/>
    </row>
    <row r="32" spans="1:7" ht="20.149999999999999" customHeight="1" x14ac:dyDescent="0.3"/>
    <row r="33" spans="3:6" ht="20.149999999999999" customHeight="1" x14ac:dyDescent="0.3"/>
    <row r="35" spans="3:6" x14ac:dyDescent="0.3">
      <c r="C35" s="328" t="s">
        <v>207</v>
      </c>
      <c r="D35" s="328"/>
      <c r="E35" s="328"/>
      <c r="F35" s="328"/>
    </row>
  </sheetData>
  <mergeCells count="11">
    <mergeCell ref="A13:A16"/>
    <mergeCell ref="F17:G17"/>
    <mergeCell ref="A17:E17"/>
    <mergeCell ref="C35:F35"/>
    <mergeCell ref="A20:G20"/>
    <mergeCell ref="A22:G22"/>
    <mergeCell ref="A24:F24"/>
    <mergeCell ref="B25:D25"/>
    <mergeCell ref="B27:D27"/>
    <mergeCell ref="B29:C29"/>
    <mergeCell ref="F31:G31"/>
  </mergeCells>
  <phoneticPr fontId="14" type="noConversion"/>
  <pageMargins left="0.511811024" right="0.511811024" top="0.78740157499999996" bottom="0.78740157499999996" header="0.31496062000000002" footer="0.31496062000000002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Uniforme + Transport. + V. Alim</vt:lpstr>
      <vt:lpstr>EPITACIOLÂNDIA - AUX.ADMINISTR</vt:lpstr>
      <vt:lpstr>CRUZEIRO DO SUL - AUX.ADMINISTR</vt:lpstr>
      <vt:lpstr>RIO BRANCO - AUX.ADMINISTR</vt:lpstr>
      <vt:lpstr>RIO BRANCO - ENCAR. ADMINIST.</vt:lpstr>
      <vt:lpstr>RESUMO DA PROPOSTA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Profº Walter Gouvea</dc:creator>
  <cp:lastModifiedBy>Rossicleia Ferreira Campos</cp:lastModifiedBy>
  <cp:lastPrinted>2023-05-31T13:57:16Z</cp:lastPrinted>
  <dcterms:created xsi:type="dcterms:W3CDTF">2017-09-20T01:52:03Z</dcterms:created>
  <dcterms:modified xsi:type="dcterms:W3CDTF">2023-07-25T14:21:55Z</dcterms:modified>
</cp:coreProperties>
</file>